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GPA Calculator" sheetId="5" r:id="rId1"/>
    <sheet name="About me" sheetId="7" r:id="rId2"/>
  </sheets>
  <definedNames>
    <definedName name="grades">'GPA Calculator'!$H$108:$H$119</definedName>
  </definedNames>
  <calcPr calcId="162913" fullPrecision="0"/>
</workbook>
</file>

<file path=xl/calcChain.xml><?xml version="1.0" encoding="utf-8"?>
<calcChain xmlns="http://schemas.openxmlformats.org/spreadsheetml/2006/main">
  <c r="F118" i="5" l="1"/>
  <c r="H118" i="5" s="1"/>
  <c r="F117" i="5"/>
  <c r="H117" i="5" s="1"/>
  <c r="F116" i="5"/>
  <c r="H116" i="5" s="1"/>
  <c r="F115" i="5"/>
  <c r="H115" i="5" s="1"/>
  <c r="F114" i="5"/>
  <c r="H114" i="5" s="1"/>
  <c r="F113" i="5"/>
  <c r="H113" i="5" s="1"/>
  <c r="F112" i="5"/>
  <c r="H112" i="5" s="1"/>
  <c r="F111" i="5"/>
  <c r="H111" i="5" s="1"/>
  <c r="F110" i="5"/>
  <c r="H110" i="5" s="1"/>
  <c r="M118" i="5"/>
  <c r="O118" i="5" s="1"/>
  <c r="M117" i="5"/>
  <c r="O117" i="5" s="1"/>
  <c r="M116" i="5"/>
  <c r="O116" i="5" s="1"/>
  <c r="M115" i="5"/>
  <c r="O115" i="5" s="1"/>
  <c r="M114" i="5"/>
  <c r="O114" i="5" s="1"/>
  <c r="M113" i="5"/>
  <c r="O113" i="5" s="1"/>
  <c r="M112" i="5"/>
  <c r="O112" i="5" s="1"/>
  <c r="M111" i="5"/>
  <c r="O111" i="5" s="1"/>
  <c r="M110" i="5"/>
  <c r="O110" i="5" s="1"/>
  <c r="U118" i="5"/>
  <c r="W118" i="5" s="1"/>
  <c r="U117" i="5"/>
  <c r="W117" i="5" s="1"/>
  <c r="U116" i="5"/>
  <c r="W116" i="5" s="1"/>
  <c r="U115" i="5"/>
  <c r="W115" i="5" s="1"/>
  <c r="U114" i="5"/>
  <c r="W114" i="5" s="1"/>
  <c r="U113" i="5"/>
  <c r="W113" i="5" s="1"/>
  <c r="U112" i="5"/>
  <c r="W112" i="5" s="1"/>
  <c r="U111" i="5"/>
  <c r="W111" i="5" s="1"/>
  <c r="U110" i="5"/>
  <c r="W110" i="5" s="1"/>
  <c r="U70" i="5"/>
  <c r="W70" i="5" s="1"/>
  <c r="U69" i="5"/>
  <c r="W69" i="5" s="1"/>
  <c r="U68" i="5"/>
  <c r="W68" i="5" s="1"/>
  <c r="U67" i="5"/>
  <c r="W67" i="5" s="1"/>
  <c r="U66" i="5"/>
  <c r="W66" i="5" s="1"/>
  <c r="U65" i="5"/>
  <c r="W65" i="5" s="1"/>
  <c r="U64" i="5"/>
  <c r="W64" i="5" s="1"/>
  <c r="U63" i="5"/>
  <c r="W63" i="5" s="1"/>
  <c r="U62" i="5"/>
  <c r="W62" i="5" s="1"/>
  <c r="M70" i="5"/>
  <c r="O70" i="5" s="1"/>
  <c r="M69" i="5"/>
  <c r="O69" i="5" s="1"/>
  <c r="M68" i="5"/>
  <c r="O68" i="5" s="1"/>
  <c r="M67" i="5"/>
  <c r="O67" i="5" s="1"/>
  <c r="M66" i="5"/>
  <c r="O66" i="5" s="1"/>
  <c r="M65" i="5"/>
  <c r="O65" i="5" s="1"/>
  <c r="M64" i="5"/>
  <c r="O64" i="5" s="1"/>
  <c r="M63" i="5"/>
  <c r="O63" i="5" s="1"/>
  <c r="M62" i="5"/>
  <c r="O62" i="5" s="1"/>
  <c r="F70" i="5"/>
  <c r="H70" i="5" s="1"/>
  <c r="F69" i="5"/>
  <c r="H69" i="5" s="1"/>
  <c r="F68" i="5"/>
  <c r="H68" i="5" s="1"/>
  <c r="F67" i="5"/>
  <c r="H67" i="5" s="1"/>
  <c r="F66" i="5"/>
  <c r="H66" i="5" s="1"/>
  <c r="F65" i="5"/>
  <c r="H65" i="5" s="1"/>
  <c r="F64" i="5"/>
  <c r="H64" i="5" s="1"/>
  <c r="F63" i="5"/>
  <c r="H63" i="5" s="1"/>
  <c r="F62" i="5"/>
  <c r="H62" i="5" s="1"/>
  <c r="F94" i="5"/>
  <c r="H94" i="5" s="1"/>
  <c r="F93" i="5"/>
  <c r="H93" i="5" s="1"/>
  <c r="F92" i="5"/>
  <c r="H92" i="5" s="1"/>
  <c r="F91" i="5"/>
  <c r="H91" i="5" s="1"/>
  <c r="F90" i="5"/>
  <c r="H90" i="5" s="1"/>
  <c r="F89" i="5"/>
  <c r="H89" i="5" s="1"/>
  <c r="F88" i="5"/>
  <c r="H88" i="5" s="1"/>
  <c r="F87" i="5"/>
  <c r="H87" i="5" s="1"/>
  <c r="F86" i="5"/>
  <c r="H86" i="5" s="1"/>
  <c r="M94" i="5"/>
  <c r="O94" i="5" s="1"/>
  <c r="M93" i="5"/>
  <c r="O93" i="5" s="1"/>
  <c r="M92" i="5"/>
  <c r="O92" i="5" s="1"/>
  <c r="M91" i="5"/>
  <c r="O91" i="5" s="1"/>
  <c r="M90" i="5"/>
  <c r="O90" i="5" s="1"/>
  <c r="M89" i="5"/>
  <c r="O89" i="5" s="1"/>
  <c r="M88" i="5"/>
  <c r="O88" i="5" s="1"/>
  <c r="M87" i="5"/>
  <c r="O87" i="5" s="1"/>
  <c r="M86" i="5"/>
  <c r="O86" i="5" s="1"/>
  <c r="U94" i="5"/>
  <c r="W94" i="5" s="1"/>
  <c r="U93" i="5"/>
  <c r="W93" i="5" s="1"/>
  <c r="U92" i="5"/>
  <c r="W92" i="5" s="1"/>
  <c r="U91" i="5"/>
  <c r="W91" i="5" s="1"/>
  <c r="U90" i="5"/>
  <c r="W90" i="5" s="1"/>
  <c r="U89" i="5"/>
  <c r="W89" i="5" s="1"/>
  <c r="U88" i="5"/>
  <c r="W88" i="5" s="1"/>
  <c r="U87" i="5"/>
  <c r="W87" i="5" s="1"/>
  <c r="U86" i="5"/>
  <c r="W86" i="5" s="1"/>
  <c r="U46" i="5"/>
  <c r="U45" i="5"/>
  <c r="U44" i="5"/>
  <c r="U43" i="5"/>
  <c r="U42" i="5"/>
  <c r="U41" i="5"/>
  <c r="U40" i="5"/>
  <c r="U39" i="5"/>
  <c r="U38" i="5"/>
  <c r="M46" i="5"/>
  <c r="M45" i="5"/>
  <c r="M44" i="5"/>
  <c r="M43" i="5"/>
  <c r="M42" i="5"/>
  <c r="M41" i="5"/>
  <c r="M40" i="5"/>
  <c r="M39" i="5"/>
  <c r="M38" i="5"/>
  <c r="F46" i="5"/>
  <c r="H46" i="5" s="1"/>
  <c r="F45" i="5"/>
  <c r="H45" i="5" s="1"/>
  <c r="F44" i="5"/>
  <c r="H44" i="5" s="1"/>
  <c r="F43" i="5"/>
  <c r="H43" i="5" s="1"/>
  <c r="F42" i="5"/>
  <c r="H42" i="5" s="1"/>
  <c r="F41" i="5"/>
  <c r="H41" i="5" s="1"/>
  <c r="F40" i="5"/>
  <c r="H40" i="5" s="1"/>
  <c r="F39" i="5"/>
  <c r="H39" i="5" s="1"/>
  <c r="F38" i="5"/>
  <c r="H38" i="5" s="1"/>
  <c r="U22" i="5"/>
  <c r="U21" i="5"/>
  <c r="U20" i="5"/>
  <c r="U19" i="5"/>
  <c r="U18" i="5"/>
  <c r="U17" i="5"/>
  <c r="U16" i="5"/>
  <c r="U15" i="5"/>
  <c r="U14" i="5"/>
  <c r="M22" i="5"/>
  <c r="M21" i="5"/>
  <c r="M20" i="5"/>
  <c r="M19" i="5"/>
  <c r="M18" i="5"/>
  <c r="M17" i="5"/>
  <c r="M16" i="5"/>
  <c r="M15" i="5"/>
  <c r="M14" i="5"/>
  <c r="S120" i="5"/>
  <c r="K120" i="5"/>
  <c r="D120" i="5"/>
  <c r="S96" i="5"/>
  <c r="K96" i="5"/>
  <c r="D96" i="5"/>
  <c r="S72" i="5"/>
  <c r="K72" i="5"/>
  <c r="D72" i="5"/>
  <c r="X118" i="5" l="1"/>
  <c r="X117" i="5"/>
  <c r="X116" i="5"/>
  <c r="X115" i="5"/>
  <c r="X114" i="5"/>
  <c r="X113" i="5"/>
  <c r="X112" i="5"/>
  <c r="X111" i="5"/>
  <c r="X110" i="5"/>
  <c r="P118" i="5"/>
  <c r="P117" i="5"/>
  <c r="P116" i="5"/>
  <c r="P115" i="5"/>
  <c r="P114" i="5"/>
  <c r="P113" i="5"/>
  <c r="P112" i="5"/>
  <c r="P111" i="5"/>
  <c r="P110" i="5"/>
  <c r="I118" i="5"/>
  <c r="I117" i="5"/>
  <c r="I116" i="5"/>
  <c r="I115" i="5"/>
  <c r="I114" i="5"/>
  <c r="I113" i="5"/>
  <c r="I112" i="5"/>
  <c r="I111" i="5"/>
  <c r="I110" i="5"/>
  <c r="X94" i="5"/>
  <c r="X93" i="5"/>
  <c r="X92" i="5"/>
  <c r="X91" i="5"/>
  <c r="X90" i="5"/>
  <c r="X89" i="5"/>
  <c r="X88" i="5"/>
  <c r="X87" i="5"/>
  <c r="X86" i="5"/>
  <c r="P94" i="5"/>
  <c r="P93" i="5"/>
  <c r="P92" i="5"/>
  <c r="P91" i="5"/>
  <c r="P90" i="5"/>
  <c r="P89" i="5"/>
  <c r="P88" i="5"/>
  <c r="P87" i="5"/>
  <c r="P86" i="5"/>
  <c r="I94" i="5"/>
  <c r="I93" i="5"/>
  <c r="I92" i="5"/>
  <c r="I91" i="5"/>
  <c r="I90" i="5"/>
  <c r="I89" i="5"/>
  <c r="I88" i="5"/>
  <c r="I87" i="5"/>
  <c r="I86" i="5"/>
  <c r="X70" i="5"/>
  <c r="X69" i="5"/>
  <c r="X68" i="5"/>
  <c r="X67" i="5"/>
  <c r="X66" i="5"/>
  <c r="X65" i="5"/>
  <c r="X64" i="5"/>
  <c r="X63" i="5"/>
  <c r="X62" i="5"/>
  <c r="P70" i="5"/>
  <c r="P69" i="5"/>
  <c r="P68" i="5"/>
  <c r="P67" i="5"/>
  <c r="P66" i="5"/>
  <c r="P65" i="5"/>
  <c r="P64" i="5"/>
  <c r="P63" i="5"/>
  <c r="P62" i="5"/>
  <c r="I70" i="5"/>
  <c r="I69" i="5"/>
  <c r="I68" i="5"/>
  <c r="I67" i="5"/>
  <c r="I66" i="5"/>
  <c r="I65" i="5"/>
  <c r="I64" i="5"/>
  <c r="I63" i="5"/>
  <c r="I62" i="5"/>
  <c r="X46" i="5"/>
  <c r="X45" i="5"/>
  <c r="X44" i="5"/>
  <c r="X43" i="5"/>
  <c r="X42" i="5"/>
  <c r="X41" i="5"/>
  <c r="X40" i="5"/>
  <c r="X39" i="5"/>
  <c r="X38" i="5"/>
  <c r="P46" i="5"/>
  <c r="P45" i="5"/>
  <c r="P44" i="5"/>
  <c r="P43" i="5"/>
  <c r="P42" i="5"/>
  <c r="P41" i="5"/>
  <c r="P40" i="5"/>
  <c r="P39" i="5"/>
  <c r="P38" i="5"/>
  <c r="I46" i="5"/>
  <c r="I45" i="5"/>
  <c r="I44" i="5"/>
  <c r="I43" i="5"/>
  <c r="I42" i="5"/>
  <c r="I41" i="5"/>
  <c r="I40" i="5"/>
  <c r="I39" i="5"/>
  <c r="I38" i="5"/>
  <c r="X22" i="5"/>
  <c r="X21" i="5"/>
  <c r="X20" i="5"/>
  <c r="X19" i="5"/>
  <c r="X18" i="5"/>
  <c r="X17" i="5"/>
  <c r="X16" i="5"/>
  <c r="X15" i="5"/>
  <c r="X14" i="5"/>
  <c r="P22" i="5"/>
  <c r="P21" i="5"/>
  <c r="P20" i="5"/>
  <c r="P19" i="5"/>
  <c r="P18" i="5"/>
  <c r="P17" i="5"/>
  <c r="P16" i="5"/>
  <c r="P15" i="5"/>
  <c r="P14" i="5"/>
  <c r="I15" i="5"/>
  <c r="I16" i="5"/>
  <c r="I17" i="5"/>
  <c r="I18" i="5"/>
  <c r="I19" i="5"/>
  <c r="I20" i="5"/>
  <c r="I21" i="5"/>
  <c r="I22" i="5"/>
  <c r="I14" i="5"/>
  <c r="I122" i="5" l="1"/>
  <c r="D95" i="5"/>
  <c r="K95" i="5"/>
  <c r="S95" i="5"/>
  <c r="S47" i="5"/>
  <c r="K47" i="5"/>
  <c r="D119" i="5"/>
  <c r="K119" i="5"/>
  <c r="S119" i="5"/>
  <c r="S71" i="5"/>
  <c r="K71" i="5"/>
  <c r="D71" i="5"/>
  <c r="D47" i="5" l="1"/>
  <c r="S24" i="5"/>
  <c r="K24" i="5"/>
  <c r="D24" i="5"/>
  <c r="W22" i="5"/>
  <c r="W21" i="5"/>
  <c r="W20" i="5"/>
  <c r="W19" i="5"/>
  <c r="W18" i="5"/>
  <c r="W17" i="5"/>
  <c r="W16" i="5"/>
  <c r="W15" i="5"/>
  <c r="W14" i="5"/>
  <c r="O22" i="5"/>
  <c r="O21" i="5"/>
  <c r="O20" i="5"/>
  <c r="O19" i="5"/>
  <c r="O18" i="5"/>
  <c r="O17" i="5"/>
  <c r="O16" i="5"/>
  <c r="O15" i="5"/>
  <c r="O14" i="5"/>
  <c r="F14" i="5"/>
  <c r="H14" i="5" s="1"/>
  <c r="S23" i="5"/>
  <c r="K23" i="5"/>
  <c r="U23" i="5" l="1"/>
  <c r="U24" i="5" s="1"/>
  <c r="F15" i="5"/>
  <c r="H15" i="5" s="1"/>
  <c r="F16" i="5"/>
  <c r="H16" i="5" s="1"/>
  <c r="F17" i="5"/>
  <c r="H17" i="5" s="1"/>
  <c r="F18" i="5"/>
  <c r="H18" i="5" s="1"/>
  <c r="F19" i="5"/>
  <c r="H19" i="5" s="1"/>
  <c r="F20" i="5"/>
  <c r="H20" i="5" s="1"/>
  <c r="F21" i="5"/>
  <c r="H21" i="5" s="1"/>
  <c r="F22" i="5"/>
  <c r="H22" i="5" s="1"/>
  <c r="D23" i="5" l="1"/>
  <c r="S48" i="5"/>
  <c r="K48" i="5"/>
  <c r="D48" i="5"/>
  <c r="D29" i="5"/>
  <c r="W46" i="5"/>
  <c r="W45" i="5"/>
  <c r="W44" i="5"/>
  <c r="W43" i="5"/>
  <c r="W42" i="5"/>
  <c r="W41" i="5"/>
  <c r="W40" i="5"/>
  <c r="W39" i="5"/>
  <c r="O46" i="5"/>
  <c r="O45" i="5"/>
  <c r="O44" i="5"/>
  <c r="O43" i="5"/>
  <c r="O42" i="5"/>
  <c r="O41" i="5"/>
  <c r="O40" i="5"/>
  <c r="O39" i="5"/>
  <c r="D77" i="5" l="1"/>
  <c r="D3" i="5"/>
  <c r="O38" i="5"/>
  <c r="M47" i="5"/>
  <c r="K50" i="5" s="1"/>
  <c r="M119" i="5"/>
  <c r="M120" i="5" s="1"/>
  <c r="M95" i="5"/>
  <c r="M96" i="5" s="1"/>
  <c r="U119" i="5"/>
  <c r="U120" i="5" s="1"/>
  <c r="F119" i="5"/>
  <c r="F120" i="5" s="1"/>
  <c r="W38" i="5"/>
  <c r="U47" i="5"/>
  <c r="U95" i="5"/>
  <c r="U96" i="5" s="1"/>
  <c r="S101" i="5"/>
  <c r="F71" i="5"/>
  <c r="M71" i="5"/>
  <c r="U71" i="5"/>
  <c r="S77" i="5"/>
  <c r="F95" i="5"/>
  <c r="F96" i="5" s="1"/>
  <c r="K53" i="5"/>
  <c r="F47" i="5"/>
  <c r="F48" i="5" s="1"/>
  <c r="M23" i="5"/>
  <c r="F23" i="5"/>
  <c r="K101" i="5"/>
  <c r="S125" i="5"/>
  <c r="K77" i="5"/>
  <c r="K125" i="5"/>
  <c r="K29" i="5"/>
  <c r="S53" i="5"/>
  <c r="D101" i="5"/>
  <c r="D125" i="5"/>
  <c r="D53" i="5"/>
  <c r="S29" i="5"/>
  <c r="J33" i="5" l="1"/>
  <c r="J57" i="5"/>
  <c r="S122" i="5"/>
  <c r="F72" i="5"/>
  <c r="D74" i="5"/>
  <c r="C81" i="5" s="1"/>
  <c r="K98" i="5"/>
  <c r="J105" i="5" s="1"/>
  <c r="M72" i="5"/>
  <c r="K74" i="5"/>
  <c r="J81" i="5" s="1"/>
  <c r="D50" i="5"/>
  <c r="C57" i="5" s="1"/>
  <c r="S98" i="5"/>
  <c r="U72" i="5"/>
  <c r="S74" i="5"/>
  <c r="K122" i="5"/>
  <c r="J129" i="5" s="1"/>
  <c r="D122" i="5"/>
  <c r="C129" i="5" s="1"/>
  <c r="D5" i="5"/>
  <c r="D98" i="5"/>
  <c r="C105" i="5" s="1"/>
  <c r="K26" i="5"/>
  <c r="M24" i="5"/>
  <c r="F24" i="5"/>
  <c r="D52" i="5" l="1"/>
  <c r="C55" i="5" s="1"/>
  <c r="K28" i="5"/>
  <c r="J31" i="5" s="1"/>
  <c r="S28" i="5"/>
  <c r="U48" i="5" l="1"/>
  <c r="M48" i="5"/>
  <c r="K52" i="5" l="1"/>
  <c r="J55" i="5" s="1"/>
  <c r="K124" i="5"/>
  <c r="J127" i="5" s="1"/>
  <c r="D100" i="5"/>
  <c r="C103" i="5" s="1"/>
  <c r="S100" i="5"/>
  <c r="D76" i="5"/>
  <c r="C79" i="5" s="1"/>
  <c r="K100" i="5"/>
  <c r="J103" i="5" s="1"/>
  <c r="K76" i="5"/>
  <c r="J79" i="5" s="1"/>
  <c r="S76" i="5"/>
  <c r="D124" i="5"/>
  <c r="C127" i="5" s="1"/>
  <c r="S124" i="5"/>
  <c r="D7" i="5"/>
  <c r="K5" i="5"/>
  <c r="K7" i="5" s="1"/>
  <c r="S52" i="5"/>
  <c r="S26" i="5"/>
  <c r="S50" i="5"/>
  <c r="D26" i="5"/>
  <c r="C33" i="5" s="1"/>
  <c r="J7" i="5" l="1"/>
  <c r="L7" i="5"/>
  <c r="D28" i="5"/>
  <c r="C31" i="5" s="1"/>
</calcChain>
</file>

<file path=xl/sharedStrings.xml><?xml version="1.0" encoding="utf-8"?>
<sst xmlns="http://schemas.openxmlformats.org/spreadsheetml/2006/main" count="151" uniqueCount="34">
  <si>
    <t>Credit Hours</t>
  </si>
  <si>
    <t>Grade</t>
  </si>
  <si>
    <t>Points</t>
  </si>
  <si>
    <t>Sum</t>
  </si>
  <si>
    <t>Semester GPA</t>
  </si>
  <si>
    <t>Cumulative GPA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</si>
  <si>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</si>
  <si>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</si>
  <si>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</si>
  <si>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</si>
  <si>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</si>
  <si>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</si>
  <si>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</si>
  <si>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</si>
  <si>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</si>
  <si>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DN</t>
  </si>
  <si>
    <t>Summer semester</t>
  </si>
  <si>
    <t>Earned Hours</t>
  </si>
  <si>
    <t xml:space="preserve">GPA Out of </t>
  </si>
  <si>
    <r>
      <t>1</t>
    </r>
    <r>
      <rPr>
        <b/>
        <vertAlign val="superscript"/>
        <sz val="11"/>
        <color theme="0" tint="-0.14999847407452621"/>
        <rFont val="Cambria"/>
        <family val="1"/>
        <scheme val="major"/>
      </rPr>
      <t>st</t>
    </r>
    <r>
      <rPr>
        <b/>
        <sz val="11"/>
        <color theme="0" tint="-0.14999847407452621"/>
        <rFont val="Cambria"/>
        <family val="1"/>
        <scheme val="major"/>
      </rPr>
      <t xml:space="preserve"> semester</t>
    </r>
  </si>
  <si>
    <t xml:space="preserve">Course </t>
  </si>
  <si>
    <r>
      <t>5</t>
    </r>
    <r>
      <rPr>
        <b/>
        <vertAlign val="superscript"/>
        <sz val="11"/>
        <color theme="0" tint="-0.14999847407452621"/>
        <rFont val="Cambria"/>
        <family val="1"/>
        <scheme val="major"/>
      </rPr>
      <t>th</t>
    </r>
    <r>
      <rPr>
        <b/>
        <sz val="11"/>
        <color theme="0" tint="-0.14999847407452621"/>
        <rFont val="Cambria"/>
        <family val="1"/>
        <scheme val="major"/>
      </rPr>
      <t xml:space="preserve"> semester</t>
    </r>
  </si>
  <si>
    <r>
      <t>6</t>
    </r>
    <r>
      <rPr>
        <b/>
        <vertAlign val="superscript"/>
        <sz val="11"/>
        <color theme="0" tint="-0.14999847407452621"/>
        <rFont val="Cambria"/>
        <family val="1"/>
        <scheme val="major"/>
      </rPr>
      <t>th</t>
    </r>
    <r>
      <rPr>
        <b/>
        <sz val="11"/>
        <color theme="0" tint="-0.14999847407452621"/>
        <rFont val="Cambria"/>
        <family val="1"/>
        <scheme val="major"/>
      </rPr>
      <t xml:space="preserve"> semester</t>
    </r>
  </si>
  <si>
    <r>
      <t>9</t>
    </r>
    <r>
      <rPr>
        <b/>
        <vertAlign val="superscript"/>
        <sz val="11"/>
        <color theme="0" tint="-0.14999847407452621"/>
        <rFont val="Cambria"/>
        <family val="1"/>
        <scheme val="major"/>
      </rPr>
      <t>th</t>
    </r>
    <r>
      <rPr>
        <b/>
        <sz val="11"/>
        <color theme="0" tint="-0.14999847407452621"/>
        <rFont val="Cambria"/>
        <family val="1"/>
        <scheme val="major"/>
      </rPr>
      <t xml:space="preserve"> semester</t>
    </r>
  </si>
  <si>
    <r>
      <t>10</t>
    </r>
    <r>
      <rPr>
        <b/>
        <vertAlign val="superscript"/>
        <sz val="11"/>
        <color theme="0" tint="-0.14999847407452621"/>
        <rFont val="Cambria"/>
        <family val="1"/>
        <scheme val="major"/>
      </rPr>
      <t>th</t>
    </r>
    <r>
      <rPr>
        <b/>
        <sz val="11"/>
        <color theme="0" tint="-0.14999847407452621"/>
        <rFont val="Cambria"/>
        <family val="1"/>
        <scheme val="major"/>
      </rPr>
      <t xml:space="preserve"> semester</t>
    </r>
  </si>
  <si>
    <t>Total No of Points</t>
  </si>
  <si>
    <t>Attempt Hours</t>
  </si>
  <si>
    <r>
      <t>2</t>
    </r>
    <r>
      <rPr>
        <b/>
        <vertAlign val="superscript"/>
        <sz val="11"/>
        <color theme="0" tint="-0.14999847407452621"/>
        <rFont val="Cambria"/>
        <family val="1"/>
        <scheme val="major"/>
      </rPr>
      <t>nd</t>
    </r>
    <r>
      <rPr>
        <b/>
        <sz val="11"/>
        <color theme="0" tint="-0.14999847407452621"/>
        <rFont val="Cambria"/>
        <family val="1"/>
        <scheme val="major"/>
      </rPr>
      <t xml:space="preserve"> semester</t>
    </r>
  </si>
  <si>
    <t xml:space="preserve">  Cumulative GPA</t>
  </si>
  <si>
    <r>
      <t>3</t>
    </r>
    <r>
      <rPr>
        <b/>
        <vertAlign val="superscript"/>
        <sz val="11"/>
        <color theme="0"/>
        <rFont val="Cambria"/>
        <family val="1"/>
        <scheme val="major"/>
      </rPr>
      <t>rd</t>
    </r>
    <r>
      <rPr>
        <b/>
        <sz val="11"/>
        <color theme="0"/>
        <rFont val="Cambria"/>
        <family val="1"/>
        <scheme val="major"/>
      </rPr>
      <t xml:space="preserve"> semester</t>
    </r>
  </si>
  <si>
    <r>
      <t>4</t>
    </r>
    <r>
      <rPr>
        <b/>
        <vertAlign val="superscript"/>
        <sz val="11"/>
        <color theme="0"/>
        <rFont val="Cambria"/>
        <family val="1"/>
        <scheme val="major"/>
      </rPr>
      <t>th</t>
    </r>
    <r>
      <rPr>
        <b/>
        <sz val="11"/>
        <color theme="0"/>
        <rFont val="Cambria"/>
        <family val="1"/>
        <scheme val="major"/>
      </rPr>
      <t xml:space="preserve"> semester</t>
    </r>
  </si>
  <si>
    <r>
      <t>8</t>
    </r>
    <r>
      <rPr>
        <b/>
        <vertAlign val="superscript"/>
        <sz val="11"/>
        <color theme="0"/>
        <rFont val="Cambria"/>
        <family val="1"/>
        <scheme val="major"/>
      </rPr>
      <t>th</t>
    </r>
    <r>
      <rPr>
        <b/>
        <sz val="11"/>
        <color theme="0"/>
        <rFont val="Cambria"/>
        <family val="1"/>
        <scheme val="major"/>
      </rPr>
      <t xml:space="preserve"> semester</t>
    </r>
  </si>
  <si>
    <r>
      <t>7</t>
    </r>
    <r>
      <rPr>
        <b/>
        <vertAlign val="superscript"/>
        <sz val="11"/>
        <color theme="0"/>
        <rFont val="Cambria"/>
        <family val="1"/>
        <scheme val="major"/>
      </rPr>
      <t>th</t>
    </r>
    <r>
      <rPr>
        <b/>
        <sz val="11"/>
        <color theme="0"/>
        <rFont val="Cambria"/>
        <family val="1"/>
        <scheme val="major"/>
      </rPr>
      <t xml:space="preserve"> semester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</si>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</sst>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8">
    <font>
      <sz val="11"/>
      <color theme="1"/>
      <name val="Calibri"/>
      <family val="2"/>
      <charset val="178"/>
      <scheme val="minor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3" tint="-0.499984740745262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 tint="4.9989318521683403E-2"/>
      <name val="Calibri"/>
      <family val="2"/>
      <charset val="178"/>
      <scheme val="minor"/>
    </font>
    <font>
      <sz val="11"/>
      <color theme="1" tint="4.9989318521683403E-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b/>
      <sz val="11"/>
      <color theme="0" tint="-0.14999847407452621"/>
      <name val="Cambria"/>
      <family val="1"/>
      <scheme val="major"/>
    </font>
    <font>
      <b/>
      <vertAlign val="superscript"/>
      <sz val="11"/>
      <color theme="0" tint="-0.14999847407452621"/>
      <name val="Cambria"/>
      <family val="1"/>
      <scheme val="major"/>
    </font>
    <font>
      <b/>
      <sz val="12"/>
      <color theme="0" tint="-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1"/>
      <color theme="1"/>
      <name val="Calibri"/>
      <family val="2"/>
      <charset val="178"/>
      <scheme val="minor"/>
    </font>
    <font>
      <b/>
      <sz val="13"/>
      <color rgb="FF323E1A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3"/>
      <color rgb="FFA20000"/>
      <name val="Cambria"/>
      <family val="1"/>
      <scheme val="major"/>
    </font>
    <font>
      <b/>
      <sz val="11"/>
      <color theme="1" tint="4.9989318521683403E-2"/>
      <name val="Cambria"/>
      <family val="1"/>
      <scheme val="major"/>
    </font>
    <font>
      <b/>
      <sz val="11"/>
      <color theme="1" tint="4.9989318521683403E-2"/>
      <name val="Calibri"/>
      <family val="2"/>
      <charset val="178"/>
      <scheme val="minor"/>
    </font>
    <font>
      <b/>
      <sz val="11"/>
      <color theme="0" tint="-0.14999847407452621"/>
      <name val="Calibri"/>
      <family val="2"/>
      <charset val="178"/>
      <scheme val="minor"/>
    </font>
    <font>
      <b/>
      <sz val="11"/>
      <color rgb="FFA20000"/>
      <name val="Cambria"/>
      <family val="1"/>
      <scheme val="major"/>
    </font>
    <font>
      <b/>
      <sz val="12"/>
      <color theme="5" tint="-0.499984740745262"/>
      <name val="Cambria"/>
      <family val="1"/>
      <scheme val="major"/>
    </font>
    <font>
      <sz val="11"/>
      <color theme="3" tint="-0.499984740745262"/>
      <name val="Calibri"/>
      <family val="2"/>
      <scheme val="minor"/>
    </font>
    <font>
      <b/>
      <sz val="11"/>
      <color rgb="FFC35D09"/>
      <name val="Georgia"/>
      <family val="1"/>
    </font>
    <font>
      <b/>
      <sz val="11"/>
      <color theme="0"/>
      <name val="Cambria"/>
      <family val="1"/>
      <scheme val="major"/>
    </font>
    <font>
      <b/>
      <vertAlign val="superscript"/>
      <sz val="11"/>
      <color theme="0"/>
      <name val="Cambria"/>
      <family val="1"/>
      <scheme val="major"/>
    </font>
    <font>
      <b/>
      <sz val="14"/>
      <color rgb="FF232C12"/>
      <name val="Cambria"/>
      <family val="1"/>
      <scheme val="major"/>
    </font>
    <font>
      <b/>
      <sz val="14"/>
      <color theme="0" tint="-4.9989318521683403E-2"/>
      <name val="Cambria"/>
      <family val="1"/>
      <scheme val="major"/>
    </font>
    <font>
      <b/>
      <i/>
      <sz val="14"/>
      <color theme="0"/>
      <name val="Cambria"/>
      <family val="1"/>
      <scheme val="major"/>
    </font>
    <font>
      <b/>
      <sz val="12"/>
      <color theme="0" tint="-0.14999847407452621"/>
      <name val="Cambria"/>
      <family val="1"/>
      <scheme val="major"/>
    </font>
    <font>
      <sz val="11"/>
      <color theme="5" tint="-0.499984740745262"/>
      <name val="Calibri"/>
      <family val="2"/>
      <charset val="178"/>
      <scheme val="minor"/>
    </font>
    <font>
      <sz val="11"/>
      <color theme="3" tint="-0.499984740745262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color theme="0"/>
      <name val="Cambria"/>
      <family val="1"/>
      <scheme val="major"/>
    </font>
    <font>
      <sz val="11"/>
      <color theme="0"/>
      <name val="Calibri"/>
      <family val="2"/>
      <scheme val="minor"/>
    </font>
    <font>
      <b/>
      <sz val="16"/>
      <color rgb="FF323E1A"/>
      <name val="Cambria"/>
      <family val="1"/>
      <scheme val="major"/>
    </font>
    <font>
      <b/>
      <sz val="18"/>
      <color theme="5" tint="-0.499984740745262"/>
      <name val="Cambria"/>
      <family val="1"/>
      <scheme val="major"/>
    </font>
    <font>
      <b/>
      <sz val="16"/>
      <color theme="5" tint="-0.499984740745262"/>
      <name val="Arial Unicode MS"/>
      <family val="2"/>
    </font>
    <font>
      <b/>
      <sz val="12"/>
      <color rgb="FFC35D09"/>
      <name val="Georgia"/>
      <family val="1"/>
    </font>
    <font>
      <b/>
      <sz val="12"/>
      <color rgb="FF34411B"/>
      <name val="Georgia"/>
      <family val="1"/>
    </font>
    <font>
      <sz val="12"/>
      <color theme="3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2"/>
      <color theme="1"/>
      <name val="Georgia"/>
      <family val="1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23E1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9580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600000"/>
      </left>
      <right style="thin">
        <color indexed="64"/>
      </right>
      <top style="medium">
        <color rgb="FF600000"/>
      </top>
      <bottom style="thin">
        <color indexed="64"/>
      </bottom>
      <diagonal/>
    </border>
    <border>
      <left style="thin">
        <color indexed="64"/>
      </left>
      <right style="medium">
        <color rgb="FF600000"/>
      </right>
      <top style="medium">
        <color rgb="FF600000"/>
      </top>
      <bottom style="thin">
        <color indexed="64"/>
      </bottom>
      <diagonal/>
    </border>
    <border>
      <left style="medium">
        <color rgb="FF600000"/>
      </left>
      <right style="thin">
        <color indexed="64"/>
      </right>
      <top style="thin">
        <color indexed="64"/>
      </top>
      <bottom style="medium">
        <color rgb="FF600000"/>
      </bottom>
      <diagonal/>
    </border>
    <border>
      <left style="thin">
        <color indexed="64"/>
      </left>
      <right style="medium">
        <color rgb="FF600000"/>
      </right>
      <top style="thin">
        <color indexed="64"/>
      </top>
      <bottom style="medium">
        <color rgb="FF600000"/>
      </bottom>
      <diagonal/>
    </border>
    <border>
      <left style="medium">
        <color rgb="FF262F13"/>
      </left>
      <right style="thin">
        <color indexed="64"/>
      </right>
      <top style="medium">
        <color rgb="FF262F13"/>
      </top>
      <bottom style="medium">
        <color rgb="FF262F13"/>
      </bottom>
      <diagonal/>
    </border>
    <border>
      <left style="thin">
        <color indexed="64"/>
      </left>
      <right style="medium">
        <color rgb="FF262F13"/>
      </right>
      <top style="medium">
        <color rgb="FF262F13"/>
      </top>
      <bottom style="medium">
        <color rgb="FF262F1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00000"/>
      </left>
      <right/>
      <top style="medium">
        <color rgb="FF700000"/>
      </top>
      <bottom style="medium">
        <color rgb="FF700000"/>
      </bottom>
      <diagonal/>
    </border>
    <border>
      <left style="thin">
        <color rgb="FF700000"/>
      </left>
      <right style="medium">
        <color rgb="FF700000"/>
      </right>
      <top style="medium">
        <color rgb="FF700000"/>
      </top>
      <bottom style="medium">
        <color rgb="FF700000"/>
      </bottom>
      <diagonal/>
    </border>
    <border>
      <left style="slantDashDot">
        <color theme="1"/>
      </left>
      <right/>
      <top style="slantDashDot">
        <color theme="1"/>
      </top>
      <bottom/>
      <diagonal/>
    </border>
    <border>
      <left/>
      <right/>
      <top style="slantDashDot">
        <color theme="1"/>
      </top>
      <bottom/>
      <diagonal/>
    </border>
    <border>
      <left style="slantDashDot">
        <color theme="1"/>
      </left>
      <right/>
      <top/>
      <bottom/>
      <diagonal/>
    </border>
    <border>
      <left style="slantDashDot">
        <color theme="1"/>
      </left>
      <right/>
      <top/>
      <bottom style="slantDashDot">
        <color theme="1"/>
      </bottom>
      <diagonal/>
    </border>
    <border>
      <left/>
      <right/>
      <top/>
      <bottom style="slantDashDot">
        <color theme="1"/>
      </bottom>
      <diagonal/>
    </border>
    <border>
      <left/>
      <right style="slantDashDot">
        <color indexed="64"/>
      </right>
      <top style="slantDashDot">
        <color theme="1"/>
      </top>
      <bottom/>
      <diagonal/>
    </border>
    <border>
      <left/>
      <right style="slantDashDot">
        <color indexed="64"/>
      </right>
      <top/>
      <bottom/>
      <diagonal/>
    </border>
    <border>
      <left/>
      <right style="slantDashDot">
        <color indexed="64"/>
      </right>
      <top/>
      <bottom style="slantDashDot">
        <color theme="1"/>
      </bottom>
      <diagonal/>
    </border>
    <border>
      <left/>
      <right/>
      <top/>
      <bottom style="thick">
        <color theme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theme="3" tint="-0.499984740745262"/>
      </left>
      <right/>
      <top style="thick">
        <color indexed="64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 style="thick">
        <color indexed="64"/>
      </top>
      <bottom style="thick">
        <color indexed="64"/>
      </bottom>
      <diagonal/>
    </border>
    <border>
      <left/>
      <right style="thin">
        <color theme="3" tint="-0.499984740745262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theme="1"/>
      </top>
      <bottom/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32" xfId="0" applyBorder="1"/>
    <xf numFmtId="0" fontId="0" fillId="22" borderId="33" xfId="0" applyFill="1" applyBorder="1"/>
    <xf numFmtId="0" fontId="0" fillId="23" borderId="34" xfId="0" applyFill="1" applyBorder="1"/>
    <xf numFmtId="0" fontId="0" fillId="10" borderId="35" xfId="0" applyFill="1" applyBorder="1"/>
    <xf numFmtId="0" fontId="0" fillId="24" borderId="36" xfId="0" applyFill="1" applyBorder="1"/>
    <xf numFmtId="0" fontId="0" fillId="25" borderId="37" xfId="0" applyFill="1" applyBorder="1"/>
    <xf numFmtId="0" fontId="0" fillId="5" borderId="38" xfId="0" applyFill="1" applyBorder="1"/>
    <xf numFmtId="0" fontId="0" fillId="26" borderId="35" xfId="0" applyFill="1" applyBorder="1"/>
    <xf numFmtId="0" fontId="0" fillId="27" borderId="34" xfId="0" applyFill="1" applyBorder="1"/>
    <xf numFmtId="0" fontId="0" fillId="28" borderId="35" xfId="0" applyFill="1" applyBorder="1"/>
    <xf numFmtId="0" fontId="0" fillId="29" borderId="34" xfId="0" applyFill="1" applyBorder="1"/>
    <xf numFmtId="0" fontId="0" fillId="15" borderId="35" xfId="0" applyFill="1" applyBorder="1"/>
    <xf numFmtId="0" fontId="0" fillId="30" borderId="34" xfId="0" applyFill="1" applyBorder="1"/>
    <xf numFmtId="0" fontId="0" fillId="19" borderId="34" xfId="0" applyFill="1" applyBorder="1"/>
    <xf numFmtId="0" fontId="0" fillId="31" borderId="35" xfId="0" applyFill="1" applyBorder="1"/>
    <xf numFmtId="0" fontId="0" fillId="32" borderId="34" xfId="0" applyFill="1" applyBorder="1"/>
    <xf numFmtId="0" fontId="0" fillId="33" borderId="35" xfId="0" applyFill="1" applyBorder="1"/>
    <xf numFmtId="0" fontId="0" fillId="34" borderId="34" xfId="0" applyFill="1" applyBorder="1"/>
    <xf numFmtId="0" fontId="0" fillId="4" borderId="35" xfId="0" applyFill="1" applyBorder="1"/>
    <xf numFmtId="0" fontId="0" fillId="35" borderId="34" xfId="0" applyFill="1" applyBorder="1"/>
    <xf numFmtId="0" fontId="0" fillId="12" borderId="35" xfId="0" applyFill="1" applyBorder="1"/>
    <xf numFmtId="0" fontId="0" fillId="20" borderId="34" xfId="0" applyFill="1" applyBorder="1"/>
    <xf numFmtId="0" fontId="0" fillId="36" borderId="35" xfId="0" applyFill="1" applyBorder="1"/>
    <xf numFmtId="0" fontId="0" fillId="21" borderId="36" xfId="0" applyFill="1" applyBorder="1"/>
    <xf numFmtId="0" fontId="0" fillId="37" borderId="37" xfId="0" applyFill="1" applyBorder="1"/>
    <xf numFmtId="0" fontId="0" fillId="38" borderId="35" xfId="0" applyFill="1" applyBorder="1"/>
    <xf numFmtId="0" fontId="0" fillId="39" borderId="34" xfId="0" applyFill="1" applyBorder="1"/>
    <xf numFmtId="0" fontId="0" fillId="40" borderId="35" xfId="0" applyFill="1" applyBorder="1"/>
    <xf numFmtId="0" fontId="33" fillId="39" borderId="34" xfId="0" applyFont="1" applyFill="1" applyBorder="1"/>
    <xf numFmtId="0" fontId="0" fillId="37" borderId="34" xfId="0" applyFill="1" applyBorder="1"/>
    <xf numFmtId="0" fontId="0" fillId="21" borderId="35" xfId="0" applyFill="1" applyBorder="1"/>
    <xf numFmtId="0" fontId="0" fillId="36" borderId="37" xfId="0" applyFill="1" applyBorder="1"/>
    <xf numFmtId="0" fontId="0" fillId="20" borderId="38" xfId="0" applyFill="1" applyBorder="1"/>
    <xf numFmtId="0" fontId="0" fillId="31" borderId="34" xfId="0" applyFill="1" applyBorder="1"/>
    <xf numFmtId="0" fontId="0" fillId="19" borderId="35" xfId="0" applyFill="1" applyBorder="1"/>
    <xf numFmtId="0" fontId="0" fillId="30" borderId="37" xfId="0" applyFill="1" applyBorder="1"/>
    <xf numFmtId="0" fontId="0" fillId="41" borderId="37" xfId="0" applyFill="1" applyBorder="1"/>
    <xf numFmtId="0" fontId="0" fillId="29" borderId="38" xfId="0" applyFill="1" applyBorder="1"/>
    <xf numFmtId="0" fontId="0" fillId="5" borderId="34" xfId="0" applyFill="1" applyBorder="1"/>
    <xf numFmtId="0" fontId="0" fillId="25" borderId="35" xfId="0" applyFill="1" applyBorder="1"/>
    <xf numFmtId="0" fontId="0" fillId="24" borderId="34" xfId="0" applyFill="1" applyBorder="1"/>
    <xf numFmtId="0" fontId="0" fillId="23" borderId="37" xfId="0" applyFill="1" applyBorder="1"/>
    <xf numFmtId="0" fontId="0" fillId="22" borderId="39" xfId="0" applyFill="1" applyBorder="1"/>
    <xf numFmtId="0" fontId="0" fillId="2" borderId="0" xfId="0" applyFill="1" applyBorder="1"/>
    <xf numFmtId="0" fontId="0" fillId="42" borderId="0" xfId="0" applyFill="1" applyBorder="1"/>
    <xf numFmtId="0" fontId="0" fillId="14" borderId="41" xfId="0" applyFill="1" applyBorder="1"/>
    <xf numFmtId="0" fontId="0" fillId="9" borderId="0" xfId="0" applyFill="1" applyBorder="1" applyAlignment="1">
      <alignment horizontal="center"/>
    </xf>
    <xf numFmtId="0" fontId="0" fillId="14" borderId="42" xfId="0" applyFill="1" applyBorder="1"/>
    <xf numFmtId="0" fontId="0" fillId="0" borderId="41" xfId="0" applyBorder="1"/>
    <xf numFmtId="0" fontId="0" fillId="42" borderId="32" xfId="0" applyFill="1" applyBorder="1"/>
    <xf numFmtId="0" fontId="0" fillId="2" borderId="43" xfId="0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9" fillId="0" borderId="0" xfId="0" applyFont="1" applyProtection="1">
      <protection locked="0"/>
    </xf>
    <xf numFmtId="0" fontId="0" fillId="9" borderId="24" xfId="0" applyFill="1" applyBorder="1" applyProtection="1">
      <protection locked="0"/>
    </xf>
    <xf numFmtId="0" fontId="0" fillId="9" borderId="25" xfId="0" applyFill="1" applyBorder="1" applyProtection="1">
      <protection locked="0"/>
    </xf>
    <xf numFmtId="0" fontId="0" fillId="9" borderId="29" xfId="0" applyFill="1" applyBorder="1" applyProtection="1">
      <protection locked="0"/>
    </xf>
    <xf numFmtId="0" fontId="0" fillId="9" borderId="26" xfId="0" applyFill="1" applyBorder="1" applyProtection="1">
      <protection locked="0"/>
    </xf>
    <xf numFmtId="0" fontId="29" fillId="8" borderId="17" xfId="0" applyFont="1" applyFill="1" applyBorder="1" applyAlignment="1" applyProtection="1">
      <alignment horizontal="center" vertical="center"/>
      <protection locked="0"/>
    </xf>
    <xf numFmtId="0" fontId="0" fillId="9" borderId="0" xfId="0" applyFill="1" applyBorder="1" applyProtection="1">
      <protection locked="0"/>
    </xf>
    <xf numFmtId="0" fontId="9" fillId="9" borderId="0" xfId="0" applyFont="1" applyFill="1" applyBorder="1" applyProtection="1">
      <protection locked="0"/>
    </xf>
    <xf numFmtId="0" fontId="30" fillId="20" borderId="22" xfId="0" applyFont="1" applyFill="1" applyBorder="1" applyAlignment="1" applyProtection="1">
      <alignment horizontal="center" vertical="center"/>
      <protection locked="0"/>
    </xf>
    <xf numFmtId="0" fontId="0" fillId="9" borderId="30" xfId="0" applyFill="1" applyBorder="1" applyProtection="1">
      <protection locked="0"/>
    </xf>
    <xf numFmtId="0" fontId="0" fillId="9" borderId="27" xfId="0" applyFill="1" applyBorder="1" applyProtection="1">
      <protection locked="0"/>
    </xf>
    <xf numFmtId="0" fontId="0" fillId="9" borderId="28" xfId="0" applyFill="1" applyBorder="1" applyProtection="1">
      <protection locked="0"/>
    </xf>
    <xf numFmtId="0" fontId="0" fillId="9" borderId="31" xfId="0" applyFill="1" applyBorder="1" applyProtection="1">
      <protection locked="0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 hidden="1"/>
    </xf>
    <xf numFmtId="0" fontId="1" fillId="0" borderId="0" xfId="0" applyFont="1" applyAlignment="1" applyProtection="1">
      <alignment horizontal="center"/>
      <protection locked="0"/>
    </xf>
    <xf numFmtId="0" fontId="11" fillId="11" borderId="2" xfId="0" applyFont="1" applyFill="1" applyBorder="1" applyAlignment="1" applyProtection="1">
      <alignment horizontal="left" vertical="center"/>
      <protection locked="0"/>
    </xf>
    <xf numFmtId="0" fontId="11" fillId="11" borderId="1" xfId="0" applyFont="1" applyFill="1" applyBorder="1" applyAlignment="1" applyProtection="1">
      <alignment horizontal="center" vertical="center"/>
      <protection locked="0"/>
    </xf>
    <xf numFmtId="0" fontId="11" fillId="11" borderId="3" xfId="0" applyFont="1" applyFill="1" applyBorder="1" applyAlignment="1" applyProtection="1">
      <alignment horizontal="center" vertical="center"/>
      <protection locked="0"/>
    </xf>
    <xf numFmtId="0" fontId="11" fillId="15" borderId="5" xfId="0" applyFont="1" applyFill="1" applyBorder="1" applyAlignment="1" applyProtection="1">
      <alignment horizontal="left" vertical="center" textRotation="150" readingOrder="2"/>
      <protection locked="0"/>
    </xf>
    <xf numFmtId="0" fontId="11" fillId="15" borderId="6" xfId="0" applyFont="1" applyFill="1" applyBorder="1" applyAlignment="1" applyProtection="1">
      <alignment horizontal="center" vertical="center" textRotation="150" readingOrder="2"/>
      <protection locked="0"/>
    </xf>
    <xf numFmtId="0" fontId="11" fillId="15" borderId="7" xfId="0" applyFont="1" applyFill="1" applyBorder="1" applyAlignment="1" applyProtection="1">
      <alignment horizontal="center" vertical="center" textRotation="150" readingOrder="2"/>
      <protection locked="0"/>
    </xf>
    <xf numFmtId="0" fontId="1" fillId="9" borderId="1" xfId="0" applyFont="1" applyFill="1" applyBorder="1" applyAlignment="1" applyProtection="1">
      <alignment horizontal="left" vertical="center" wrapText="1"/>
      <protection locked="0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left" vertical="center"/>
      <protection locked="0"/>
    </xf>
    <xf numFmtId="0" fontId="5" fillId="11" borderId="1" xfId="0" applyFont="1" applyFill="1" applyBorder="1" applyAlignment="1" applyProtection="1">
      <alignment horizontal="left" vertical="center"/>
      <protection locked="0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8" fillId="8" borderId="17" xfId="0" applyFont="1" applyFill="1" applyBorder="1" applyAlignment="1" applyProtection="1">
      <alignment horizontal="center" vertical="center"/>
      <protection locked="0"/>
    </xf>
    <xf numFmtId="0" fontId="14" fillId="6" borderId="1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4" fillId="12" borderId="15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7" fillId="13" borderId="20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14" borderId="19" xfId="0" applyFont="1" applyFill="1" applyBorder="1" applyAlignment="1" applyProtection="1">
      <alignment horizontal="left"/>
      <protection locked="0"/>
    </xf>
    <xf numFmtId="0" fontId="15" fillId="14" borderId="3" xfId="0" applyFont="1" applyFill="1" applyBorder="1" applyAlignment="1" applyProtection="1">
      <alignment horizontal="center" vertical="center"/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0" fontId="15" fillId="14" borderId="1" xfId="0" applyFont="1" applyFill="1" applyBorder="1" applyAlignment="1" applyProtection="1">
      <alignment horizontal="left"/>
      <protection locked="0"/>
    </xf>
    <xf numFmtId="0" fontId="11" fillId="16" borderId="5" xfId="0" applyFont="1" applyFill="1" applyBorder="1" applyAlignment="1" applyProtection="1">
      <alignment horizontal="left" vertical="center" textRotation="150" readingOrder="2"/>
      <protection locked="0"/>
    </xf>
    <xf numFmtId="0" fontId="11" fillId="16" borderId="6" xfId="0" applyFont="1" applyFill="1" applyBorder="1" applyAlignment="1" applyProtection="1">
      <alignment horizontal="center" vertical="center" textRotation="150" readingOrder="2"/>
      <protection locked="0"/>
    </xf>
    <xf numFmtId="0" fontId="11" fillId="16" borderId="7" xfId="0" applyFont="1" applyFill="1" applyBorder="1" applyAlignment="1" applyProtection="1">
      <alignment horizontal="center" vertical="center" textRotation="150" readingOrder="2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0" fillId="14" borderId="1" xfId="0" applyFont="1" applyFill="1" applyBorder="1" applyAlignment="1" applyProtection="1">
      <alignment horizontal="left" vertical="center"/>
      <protection locked="0"/>
    </xf>
    <xf numFmtId="0" fontId="20" fillId="14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1" fillId="11" borderId="1" xfId="0" applyFont="1" applyFill="1" applyBorder="1" applyAlignment="1" applyProtection="1">
      <alignment horizontal="left"/>
      <protection locked="0"/>
    </xf>
    <xf numFmtId="0" fontId="11" fillId="11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Protection="1"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14" fillId="6" borderId="10" xfId="0" applyFont="1" applyFill="1" applyBorder="1" applyAlignment="1" applyProtection="1">
      <alignment horizontal="center" vertical="center"/>
      <protection locked="0"/>
    </xf>
    <xf numFmtId="0" fontId="24" fillId="12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5" fillId="14" borderId="1" xfId="0" applyFont="1" applyFill="1" applyBorder="1" applyProtection="1">
      <protection locked="0"/>
    </xf>
    <xf numFmtId="0" fontId="15" fillId="1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32" fillId="20" borderId="0" xfId="0" applyFont="1" applyFill="1" applyBorder="1" applyAlignment="1" applyProtection="1">
      <alignment horizontal="right" vertical="center"/>
    </xf>
    <xf numFmtId="0" fontId="31" fillId="20" borderId="0" xfId="0" applyFont="1" applyFill="1" applyBorder="1" applyAlignment="1" applyProtection="1">
      <alignment horizontal="right" vertical="center"/>
    </xf>
    <xf numFmtId="0" fontId="7" fillId="0" borderId="0" xfId="0" applyFont="1" applyProtection="1"/>
    <xf numFmtId="0" fontId="36" fillId="0" borderId="0" xfId="0" applyFont="1" applyBorder="1" applyProtection="1"/>
    <xf numFmtId="0" fontId="36" fillId="9" borderId="25" xfId="0" applyFont="1" applyFill="1" applyBorder="1" applyProtection="1"/>
    <xf numFmtId="0" fontId="36" fillId="3" borderId="0" xfId="0" applyFont="1" applyFill="1" applyBorder="1" applyProtection="1"/>
    <xf numFmtId="0" fontId="36" fillId="9" borderId="0" xfId="0" applyFont="1" applyFill="1" applyBorder="1" applyProtection="1"/>
    <xf numFmtId="0" fontId="37" fillId="19" borderId="21" xfId="0" applyFont="1" applyFill="1" applyBorder="1" applyAlignment="1" applyProtection="1">
      <alignment vertical="center"/>
    </xf>
    <xf numFmtId="0" fontId="37" fillId="19" borderId="0" xfId="0" applyFont="1" applyFill="1" applyBorder="1" applyAlignment="1" applyProtection="1">
      <alignment vertical="center"/>
    </xf>
    <xf numFmtId="0" fontId="36" fillId="9" borderId="28" xfId="0" applyFont="1" applyFill="1" applyBorder="1" applyProtection="1"/>
    <xf numFmtId="0" fontId="36" fillId="0" borderId="0" xfId="0" applyFont="1" applyProtection="1"/>
    <xf numFmtId="0" fontId="36" fillId="0" borderId="0" xfId="0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5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center" vertical="center"/>
    </xf>
    <xf numFmtId="0" fontId="35" fillId="0" borderId="0" xfId="0" applyFont="1" applyProtection="1"/>
    <xf numFmtId="0" fontId="27" fillId="0" borderId="0" xfId="0" applyFont="1" applyProtection="1"/>
    <xf numFmtId="0" fontId="36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1" fillId="5" borderId="3" xfId="0" applyFont="1" applyFill="1" applyBorder="1" applyAlignment="1" applyProtection="1">
      <alignment horizontal="center" vertical="center"/>
    </xf>
    <xf numFmtId="0" fontId="5" fillId="11" borderId="1" xfId="0" applyFont="1" applyFill="1" applyBorder="1" applyAlignment="1" applyProtection="1">
      <alignment horizontal="center" vertical="center"/>
    </xf>
    <xf numFmtId="164" fontId="17" fillId="10" borderId="18" xfId="0" applyNumberFormat="1" applyFont="1" applyFill="1" applyBorder="1" applyAlignment="1" applyProtection="1">
      <alignment horizontal="center"/>
    </xf>
    <xf numFmtId="164" fontId="19" fillId="4" borderId="14" xfId="0" applyNumberFormat="1" applyFont="1" applyFill="1" applyBorder="1" applyAlignment="1" applyProtection="1">
      <alignment horizontal="center" vertical="center"/>
    </xf>
    <xf numFmtId="0" fontId="24" fillId="17" borderId="1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0" fillId="14" borderId="1" xfId="0" applyFont="1" applyFill="1" applyBorder="1" applyAlignment="1" applyProtection="1">
      <alignment horizontal="center" vertical="center"/>
    </xf>
    <xf numFmtId="164" fontId="17" fillId="10" borderId="18" xfId="0" applyNumberFormat="1" applyFont="1" applyFill="1" applyBorder="1" applyAlignment="1" applyProtection="1">
      <alignment horizontal="center" vertical="center"/>
    </xf>
    <xf numFmtId="164" fontId="19" fillId="4" borderId="11" xfId="0" applyNumberFormat="1" applyFont="1" applyFill="1" applyBorder="1" applyAlignment="1" applyProtection="1">
      <alignment horizontal="center" vertical="center"/>
    </xf>
    <xf numFmtId="164" fontId="17" fillId="10" borderId="9" xfId="0" applyNumberFormat="1" applyFont="1" applyFill="1" applyBorder="1" applyAlignment="1" applyProtection="1">
      <alignment horizontal="center"/>
    </xf>
    <xf numFmtId="1" fontId="39" fillId="10" borderId="18" xfId="0" applyNumberFormat="1" applyFont="1" applyFill="1" applyBorder="1" applyAlignment="1" applyProtection="1">
      <alignment horizontal="center" vertical="center"/>
    </xf>
    <xf numFmtId="164" fontId="40" fillId="12" borderId="23" xfId="0" applyNumberFormat="1" applyFont="1" applyFill="1" applyBorder="1" applyAlignment="1" applyProtection="1">
      <alignment horizontal="center" vertical="center"/>
    </xf>
    <xf numFmtId="1" fontId="41" fillId="12" borderId="23" xfId="0" applyNumberFormat="1" applyFont="1" applyFill="1" applyBorder="1" applyAlignment="1" applyProtection="1">
      <alignment horizontal="center" vertical="center"/>
      <protection locked="0"/>
    </xf>
    <xf numFmtId="0" fontId="26" fillId="18" borderId="0" xfId="0" applyFont="1" applyFill="1" applyBorder="1" applyAlignment="1" applyProtection="1">
      <alignment horizontal="center" vertical="center"/>
    </xf>
    <xf numFmtId="0" fontId="26" fillId="18" borderId="0" xfId="0" applyFont="1" applyFill="1" applyBorder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</xf>
    <xf numFmtId="0" fontId="46" fillId="0" borderId="0" xfId="0" applyFont="1" applyProtection="1"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</xf>
    <xf numFmtId="0" fontId="31" fillId="20" borderId="0" xfId="0" applyFont="1" applyFill="1" applyBorder="1" applyAlignment="1" applyProtection="1">
      <alignment horizontal="left" vertical="center"/>
    </xf>
    <xf numFmtId="0" fontId="42" fillId="18" borderId="0" xfId="0" applyFont="1" applyFill="1" applyBorder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9" borderId="40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43" xfId="0" applyFill="1" applyBorder="1" applyAlignment="1">
      <alignment horizontal="center" vertical="center" wrapText="1"/>
    </xf>
    <xf numFmtId="0" fontId="34" fillId="9" borderId="0" xfId="0" applyFont="1" applyFill="1" applyBorder="1" applyAlignment="1">
      <alignment horizontal="center"/>
    </xf>
  </cellXfs>
  <cellStyles count="1">
    <cellStyle name="Normal" xfId="0" builtinId="0"/>
  </cellStyles>
  <dxfs count="113">
    <dxf>
      <font>
        <color theme="3" tint="-0.499984740745262"/>
      </font>
      <fill>
        <patternFill>
          <bgColor theme="2"/>
        </patternFill>
      </fill>
      <border>
        <left style="dashDotDot">
          <color theme="3" tint="-0.499984740745262"/>
        </left>
        <right style="dashDotDot">
          <color theme="3" tint="-0.499984740745262"/>
        </right>
        <top style="dashDotDot">
          <color theme="3" tint="-0.499984740745262"/>
        </top>
        <bottom style="dashDotDot">
          <color theme="3" tint="-0.499984740745262"/>
        </bottom>
        <vertical/>
        <horizontal/>
      </border>
    </dxf>
    <dxf>
      <font>
        <color theme="3" tint="-0.499984740745262"/>
      </font>
      <fill>
        <patternFill>
          <bgColor theme="2"/>
        </patternFill>
      </fill>
      <border>
        <left style="dashDotDot">
          <color theme="3" tint="-0.499984740745262"/>
        </left>
        <right style="dashDotDot">
          <color theme="3" tint="-0.499984740745262"/>
        </right>
        <top style="dashDotDot">
          <color theme="3" tint="-0.499984740745262"/>
        </top>
        <bottom style="dashDotDot">
          <color theme="3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ill>
        <patternFill>
          <bgColor rgb="FFE0E0E0"/>
        </patternFill>
      </fill>
      <border>
        <left style="dashDotDot">
          <color theme="3"/>
        </left>
        <right style="dashDotDot">
          <color theme="3"/>
        </right>
        <top style="dashDotDot">
          <color theme="3"/>
        </top>
        <bottom style="dashDotDot">
          <color theme="3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ill>
        <patternFill>
          <bgColor rgb="FFE0E0E0"/>
        </patternFill>
      </fill>
      <border>
        <left style="dashDotDot">
          <color theme="3"/>
        </left>
        <right style="dashDotDot">
          <color theme="3"/>
        </right>
        <top style="dashDotDot">
          <color theme="3"/>
        </top>
        <bottom style="dashDotDot">
          <color theme="3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ill>
        <patternFill>
          <bgColor rgb="FFE0E0E0"/>
        </patternFill>
      </fill>
      <border>
        <left style="dashDotDot">
          <color theme="3"/>
        </left>
        <right style="dashDotDot">
          <color theme="3"/>
        </right>
        <top style="dashDotDot">
          <color theme="3"/>
        </top>
        <bottom style="dashDotDot">
          <color theme="3"/>
        </bottom>
        <vertical/>
        <horizontal/>
      </border>
    </dxf>
    <dxf>
      <font>
        <color theme="3" tint="-0.499984740745262"/>
      </font>
      <fill>
        <patternFill>
          <bgColor theme="2"/>
        </patternFill>
      </fill>
      <border>
        <left style="dashDotDot">
          <color theme="3" tint="-0.499984740745262"/>
        </left>
        <right style="dashDotDot">
          <color theme="3" tint="-0.499984740745262"/>
        </right>
        <top style="dashDotDot">
          <color theme="3" tint="-0.499984740745262"/>
        </top>
        <bottom style="dashDotDot">
          <color theme="3" tint="-0.499984740745262"/>
        </bottom>
        <vertical/>
        <horizontal/>
      </border>
    </dxf>
    <dxf>
      <font>
        <color theme="3" tint="-0.499984740745262"/>
      </font>
      <fill>
        <patternFill>
          <bgColor theme="2"/>
        </patternFill>
      </fill>
      <border>
        <left style="dashDotDot">
          <color theme="3" tint="-0.499984740745262"/>
        </left>
        <right style="dashDotDot">
          <color theme="3" tint="-0.499984740745262"/>
        </right>
        <top style="dashDotDot">
          <color theme="3" tint="-0.499984740745262"/>
        </top>
        <bottom style="dashDotDot">
          <color theme="3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ill>
        <patternFill>
          <bgColor rgb="FFE0E0E0"/>
        </patternFill>
      </fill>
      <border>
        <left style="dashDotDot">
          <color theme="3"/>
        </left>
        <right style="dashDotDot">
          <color theme="3"/>
        </right>
        <top style="dashDotDot">
          <color theme="3"/>
        </top>
        <bottom style="dashDotDot">
          <color theme="3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ill>
        <patternFill>
          <bgColor rgb="FFE0E0E0"/>
        </patternFill>
      </fill>
      <border>
        <left style="dashDotDot">
          <color theme="3"/>
        </left>
        <right style="dashDotDot">
          <color theme="3"/>
        </right>
        <top style="dashDotDot">
          <color theme="3"/>
        </top>
        <bottom style="dashDotDot">
          <color theme="3"/>
        </bottom>
        <vertical/>
        <horizontal/>
      </border>
    </dxf>
    <dxf>
      <font>
        <color theme="3" tint="-0.499984740745262"/>
      </font>
      <fill>
        <patternFill>
          <bgColor theme="2"/>
        </patternFill>
      </fill>
      <border>
        <left style="dashDotDot">
          <color theme="3" tint="-0.499984740745262"/>
        </left>
        <right style="dashDotDot">
          <color theme="3" tint="-0.499984740745262"/>
        </right>
        <top style="dashDotDot">
          <color theme="3" tint="-0.499984740745262"/>
        </top>
        <bottom style="dashDotDot">
          <color theme="3" tint="-0.499984740745262"/>
        </bottom>
        <vertical/>
        <horizontal/>
      </border>
    </dxf>
    <dxf>
      <font>
        <color theme="3" tint="-0.499984740745262"/>
      </font>
      <fill>
        <patternFill>
          <bgColor theme="2"/>
        </patternFill>
      </fill>
      <border>
        <left style="dashDotDot">
          <color theme="3" tint="-0.499984740745262"/>
        </left>
        <right style="dashDotDot">
          <color theme="3" tint="-0.499984740745262"/>
        </right>
        <top style="dashDotDot">
          <color theme="3" tint="-0.499984740745262"/>
        </top>
        <bottom style="dashDotDot">
          <color theme="3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ill>
        <patternFill>
          <bgColor rgb="FFE0E0E0"/>
        </patternFill>
      </fill>
      <border>
        <left style="dashDotDot">
          <color theme="3"/>
        </left>
        <right style="dashDotDot">
          <color theme="3"/>
        </right>
        <top style="dashDotDot">
          <color theme="3"/>
        </top>
        <bottom style="dashDotDot">
          <color theme="3"/>
        </bottom>
        <vertical/>
        <horizontal/>
      </border>
    </dxf>
    <dxf>
      <font>
        <color theme="3" tint="-0.499984740745262"/>
      </font>
      <fill>
        <patternFill>
          <bgColor theme="2"/>
        </patternFill>
      </fill>
      <border>
        <left style="dashDotDot">
          <color theme="3" tint="-0.499984740745262"/>
        </left>
        <right style="dashDotDot">
          <color theme="3" tint="-0.499984740745262"/>
        </right>
        <top style="dashDotDot">
          <color theme="3" tint="-0.499984740745262"/>
        </top>
        <bottom style="dashDotDot">
          <color theme="3" tint="-0.499984740745262"/>
        </bottom>
        <vertical/>
        <horizontal/>
      </border>
    </dxf>
    <dxf>
      <font>
        <color theme="3" tint="-0.499984740745262"/>
      </font>
      <fill>
        <patternFill>
          <bgColor theme="2"/>
        </patternFill>
      </fill>
      <border>
        <left style="dashDotDot">
          <color theme="3" tint="-0.499984740745262"/>
        </left>
        <right style="dashDotDot">
          <color theme="3" tint="-0.499984740745262"/>
        </right>
        <top style="dashDotDot">
          <color theme="3" tint="-0.499984740745262"/>
        </top>
        <bottom style="dashDotDot">
          <color theme="3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theme="3" tint="-0.499984740745262"/>
      </font>
      <fill>
        <patternFill>
          <bgColor theme="2"/>
        </patternFill>
      </fill>
      <border>
        <left style="dashDotDot">
          <color theme="3" tint="-0.499984740745262"/>
        </left>
        <right style="dashDotDot">
          <color theme="3" tint="-0.499984740745262"/>
        </right>
        <top style="dashDotDot">
          <color theme="3" tint="-0.499984740745262"/>
        </top>
        <bottom style="dashDotDot">
          <color theme="3" tint="-0.499984740745262"/>
        </bottom>
        <vertical/>
        <horizontal/>
      </border>
    </dxf>
    <dxf>
      <font>
        <color theme="3" tint="-0.499984740745262"/>
      </font>
      <fill>
        <patternFill>
          <bgColor theme="2"/>
        </patternFill>
      </fill>
      <border>
        <left style="dashDotDot">
          <color theme="3" tint="-0.499984740745262"/>
        </left>
        <right style="dashDotDot">
          <color theme="3" tint="-0.499984740745262"/>
        </right>
        <top style="dashDotDot">
          <color theme="3" tint="-0.499984740745262"/>
        </top>
        <bottom style="dashDotDot">
          <color theme="3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ont>
        <color rgb="FFB45608"/>
      </font>
      <fill>
        <patternFill>
          <bgColor theme="9" tint="0.79998168889431442"/>
        </patternFill>
      </fill>
      <border>
        <left style="dashDotDot">
          <color theme="9" tint="-0.499984740745262"/>
        </left>
        <right style="dashDotDot">
          <color theme="9" tint="-0.499984740745262"/>
        </right>
        <top style="dashDotDot">
          <color theme="9" tint="-0.499984740745262"/>
        </top>
        <bottom style="dashDotDot">
          <color theme="9" tint="-0.499984740745262"/>
        </bottom>
        <vertical/>
        <horizontal/>
      </border>
    </dxf>
    <dxf>
      <font>
        <color rgb="FFC00000"/>
      </font>
      <fill>
        <patternFill>
          <bgColor rgb="FFFFD9D9"/>
        </patternFill>
      </fill>
      <border>
        <left style="dashDotDot">
          <color rgb="FFC00000"/>
        </left>
        <right style="dashDotDot">
          <color rgb="FFC00000"/>
        </right>
        <top style="dashDotDot">
          <color rgb="FFC00000"/>
        </top>
        <bottom style="dashDotDot">
          <color rgb="FFC00000"/>
        </bottom>
        <vertical/>
        <horizontal/>
      </border>
    </dxf>
    <dxf>
      <font>
        <color rgb="FF34411B"/>
      </font>
      <fill>
        <patternFill>
          <bgColor theme="6" tint="0.79998168889431442"/>
        </patternFill>
      </fill>
      <border>
        <left style="dashDotDot">
          <color theme="6" tint="-0.499984740745262"/>
        </left>
        <right style="dashDotDot">
          <color theme="6" tint="-0.499984740745262"/>
        </right>
        <top style="dashDotDot">
          <color theme="6" tint="-0.499984740745262"/>
        </top>
        <bottom style="dashDotDot">
          <color theme="6" tint="-0.499984740745262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0E0E0"/>
        </patternFill>
      </fill>
      <border>
        <left style="dashDotDot">
          <color theme="3"/>
        </left>
        <right style="dashDotDot">
          <color theme="3"/>
        </right>
        <top style="dashDotDot">
          <color theme="3"/>
        </top>
        <bottom style="dashDotDot">
          <color theme="3"/>
        </bottom>
        <vertical/>
        <horizontal/>
      </border>
    </dxf>
    <dxf>
      <fill>
        <patternFill>
          <bgColor rgb="FFE0E0E0"/>
        </patternFill>
      </fill>
      <border>
        <left style="dashDotDot">
          <color theme="3"/>
        </left>
        <right style="dashDotDot">
          <color theme="3"/>
        </right>
        <top style="dashDotDot">
          <color theme="3"/>
        </top>
        <bottom style="dashDotDot">
          <color theme="3"/>
        </bottom>
        <vertical/>
        <horizontal/>
      </border>
    </dxf>
    <dxf>
      <fill>
        <patternFill>
          <bgColor rgb="FFE0E0E0"/>
        </patternFill>
      </fill>
      <border>
        <left style="dashDotDot">
          <color theme="3"/>
        </left>
        <right style="dashDotDot">
          <color theme="3"/>
        </right>
        <top style="dashDotDot">
          <color theme="3"/>
        </top>
        <bottom style="dashDotDot">
          <color theme="3"/>
        </bottom>
        <vertical/>
        <horizontal/>
      </border>
    </dxf>
    <dxf>
      <fill>
        <patternFill>
          <bgColor rgb="FFE0E0E0"/>
        </patternFill>
      </fill>
      <border>
        <left style="dashDotDot">
          <color theme="3"/>
        </left>
        <right style="dashDotDot">
          <color theme="3"/>
        </right>
        <top style="dashDotDot">
          <color theme="3"/>
        </top>
        <bottom style="dashDotDot">
          <color theme="3"/>
        </bottom>
        <vertical/>
        <horizontal/>
      </border>
    </dxf>
  </dxfs>
  <tableStyles count="0" defaultTableStyle="TableStyleMedium9" defaultPivotStyle="PivotStyleLight16"/>
  <colors>
    <mruColors>
      <color rgb="FF232C12"/>
      <color rgb="FF34411B"/>
      <color rgb="FFF1F5F9"/>
      <color rgb="FFFFD9D9"/>
      <color rgb="FFB45608"/>
      <color rgb="FFC35D09"/>
      <color rgb="FF700000"/>
      <color rgb="FFEFECF4"/>
      <color rgb="FFFEEFE2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50800</xdr:rowOff>
    </xdr:from>
    <xdr:to>
      <xdr:col>54</xdr:col>
      <xdr:colOff>6350</xdr:colOff>
      <xdr:row>7</xdr:row>
      <xdr:rowOff>254000</xdr:rowOff>
    </xdr:to>
    <xdr:sp macro="" textlink="">
      <xdr:nvSpPr>
        <xdr:cNvPr id="2" name="سحابة 1"/>
        <xdr:cNvSpPr/>
      </xdr:nvSpPr>
      <xdr:spPr>
        <a:xfrm>
          <a:off x="10780642650" y="552450"/>
          <a:ext cx="2971800" cy="1028700"/>
        </a:xfrm>
        <a:prstGeom prst="cloud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overflow" horzOverflow="overflow" rtlCol="1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khbar MT" pitchFamily="2" charset="-78"/>
            </a:rPr>
            <a:t>محمد سليمان الجمل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+mn-lt"/>
            <a:ea typeface="+mn-ea"/>
            <a:cs typeface="Akhbar MT" pitchFamily="2" charset="-7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abriola" pitchFamily="82" charset="0"/>
              <a:ea typeface="+mn-ea"/>
              <a:cs typeface="+mn-cs"/>
            </a:rPr>
            <a:t>msmhj@windowslive.com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abriola" pitchFamily="82" charset="0"/>
            <a:ea typeface="+mn-ea"/>
            <a:cs typeface="+mn-cs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40</xdr:col>
      <xdr:colOff>59349</xdr:colOff>
      <xdr:row>3</xdr:row>
      <xdr:rowOff>273374</xdr:rowOff>
    </xdr:from>
    <xdr:to>
      <xdr:col>45</xdr:col>
      <xdr:colOff>59351</xdr:colOff>
      <xdr:row>5</xdr:row>
      <xdr:rowOff>82876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1161149" y="775024"/>
          <a:ext cx="317502" cy="317502"/>
        </a:xfrm>
        <a:prstGeom prst="rect">
          <a:avLst/>
        </a:prstGeom>
      </xdr:spPr>
    </xdr:pic>
    <xdr:clientData/>
  </xdr:twoCellAnchor>
  <xdr:twoCellAnchor>
    <xdr:from>
      <xdr:col>3</xdr:col>
      <xdr:colOff>184150</xdr:colOff>
      <xdr:row>11</xdr:row>
      <xdr:rowOff>38100</xdr:rowOff>
    </xdr:from>
    <xdr:to>
      <xdr:col>59</xdr:col>
      <xdr:colOff>25400</xdr:colOff>
      <xdr:row>17</xdr:row>
      <xdr:rowOff>152400</xdr:rowOff>
    </xdr:to>
    <xdr:sp macro="" textlink="">
      <xdr:nvSpPr>
        <xdr:cNvPr id="4" name="تمرير أفقي 3"/>
        <xdr:cNvSpPr/>
      </xdr:nvSpPr>
      <xdr:spPr>
        <a:xfrm flipH="1">
          <a:off x="10780020350" y="2362200"/>
          <a:ext cx="4102100" cy="1181100"/>
        </a:xfrm>
        <a:prstGeom prst="horizontalScroll">
          <a:avLst/>
        </a:prstGeom>
        <a:ln>
          <a:solidFill>
            <a:srgbClr val="323E1A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/>
          <a:r>
            <a:rPr lang="ar-SA" sz="1800">
              <a:solidFill>
                <a:srgbClr val="0D1F35"/>
              </a:solidFill>
              <a:cs typeface="Akhbar MT" pitchFamily="2" charset="-78"/>
            </a:rPr>
            <a:t>مشكلات الطائر وهو يحلِّق في السماء، لا يفهمها إلا طائر مثله.                                              </a:t>
          </a:r>
          <a:r>
            <a:rPr lang="ar-SA" sz="1800">
              <a:solidFill>
                <a:srgbClr val="C00000"/>
              </a:solidFill>
              <a:cs typeface="Akhbar MT" pitchFamily="2" charset="-78"/>
            </a:rPr>
            <a:t>مصطفى السباعي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1:Z133"/>
  <sheetViews>
    <sheetView showGridLines="0" showRowColHeaders="0" tabSelected="1" topLeftCell="A13" zoomScale="80" zoomScaleNormal="80" workbookViewId="0">
      <selection activeCell="D19" sqref="D19"/>
    </sheetView>
  </sheetViews>
  <sheetFormatPr defaultColWidth="8.7109375" defaultRowHeight="15"/>
  <cols>
    <col min="1" max="1" width="6.7109375" style="52" customWidth="1"/>
    <col min="2" max="2" width="3.85546875" style="52" customWidth="1"/>
    <col min="3" max="3" width="19.5703125" style="52" customWidth="1"/>
    <col min="4" max="4" width="12.5703125" style="52" customWidth="1"/>
    <col min="5" max="5" width="7.42578125" style="52" customWidth="1"/>
    <col min="6" max="6" width="8.5703125" style="52" customWidth="1"/>
    <col min="7" max="7" width="7.85546875" style="52" customWidth="1"/>
    <col min="8" max="8" width="6" style="135" hidden="1" customWidth="1"/>
    <col min="9" max="9" width="7.7109375" style="135" hidden="1" customWidth="1"/>
    <col min="10" max="10" width="20.42578125" style="52" customWidth="1"/>
    <col min="11" max="11" width="12.5703125" style="52" customWidth="1"/>
    <col min="12" max="13" width="8.7109375" style="52"/>
    <col min="14" max="14" width="8.28515625" style="52" customWidth="1"/>
    <col min="15" max="15" width="4.42578125" style="135" hidden="1" customWidth="1"/>
    <col min="16" max="16" width="5.85546875" style="135" hidden="1" customWidth="1"/>
    <col min="17" max="17" width="2.5703125" style="54" customWidth="1"/>
    <col min="18" max="18" width="16.140625" style="52" customWidth="1"/>
    <col min="19" max="19" width="12.5703125" style="52" customWidth="1"/>
    <col min="20" max="20" width="7" style="52" customWidth="1"/>
    <col min="21" max="21" width="8.7109375" style="52"/>
    <col min="22" max="22" width="8.85546875" style="52" customWidth="1"/>
    <col min="23" max="23" width="2.140625" style="135" hidden="1" customWidth="1"/>
    <col min="24" max="24" width="3.42578125" style="135" hidden="1" customWidth="1"/>
    <col min="25" max="25" width="4.42578125" style="145" hidden="1" customWidth="1"/>
    <col min="26" max="26" width="5" style="145" hidden="1" customWidth="1"/>
    <col min="27" max="16384" width="8.7109375" style="52"/>
  </cols>
  <sheetData>
    <row r="1" spans="2:26" ht="20.100000000000001" customHeight="1" thickBot="1">
      <c r="E1" s="53"/>
      <c r="F1" s="53"/>
      <c r="G1" s="53"/>
      <c r="H1" s="128"/>
      <c r="I1" s="128"/>
      <c r="J1" s="53"/>
      <c r="K1" s="53"/>
    </row>
    <row r="2" spans="2:26" ht="15.75" thickBot="1">
      <c r="B2" s="55"/>
      <c r="C2" s="56"/>
      <c r="D2" s="56"/>
      <c r="E2" s="56"/>
      <c r="F2" s="56"/>
      <c r="G2" s="56"/>
      <c r="H2" s="129"/>
      <c r="I2" s="129"/>
      <c r="J2" s="56"/>
      <c r="K2" s="56"/>
      <c r="L2" s="56"/>
      <c r="M2" s="56"/>
      <c r="N2" s="56"/>
      <c r="O2" s="129"/>
      <c r="P2" s="129"/>
      <c r="Q2" s="57"/>
    </row>
    <row r="3" spans="2:26" ht="24.95" customHeight="1" thickBot="1">
      <c r="B3" s="58"/>
      <c r="C3" s="59" t="s">
        <v>26</v>
      </c>
      <c r="D3" s="160" t="str">
        <f>IF(S72+D72+K48+S24+D48+K24+D24+S48+K72+D96+K96+S96+D120+K120+S120=0,"",S72+D72+K48+S24+D48+K24+D24+S48+K72+D96+K96+S96+D120+K120+S120)</f>
        <v/>
      </c>
      <c r="E3" s="60"/>
      <c r="F3" s="60"/>
      <c r="G3" s="61"/>
      <c r="H3" s="130"/>
      <c r="I3" s="130"/>
      <c r="J3" s="62" t="s">
        <v>18</v>
      </c>
      <c r="K3" s="162">
        <v>4</v>
      </c>
      <c r="L3" s="60"/>
      <c r="M3" s="60"/>
      <c r="N3" s="60"/>
      <c r="O3" s="131"/>
      <c r="P3" s="131"/>
      <c r="Q3" s="63"/>
    </row>
    <row r="4" spans="2:26" ht="8.1" customHeight="1" thickBot="1">
      <c r="B4" s="58"/>
      <c r="C4" s="61"/>
      <c r="D4" s="61"/>
      <c r="E4" s="61"/>
      <c r="F4" s="61"/>
      <c r="G4" s="61"/>
      <c r="H4" s="131"/>
      <c r="I4" s="131"/>
      <c r="J4" s="60"/>
      <c r="K4" s="60"/>
      <c r="L4" s="60"/>
      <c r="M4" s="60"/>
      <c r="N4" s="60"/>
      <c r="O4" s="131"/>
      <c r="P4" s="131"/>
      <c r="Q4" s="63"/>
    </row>
    <row r="5" spans="2:26" ht="24.95" customHeight="1" thickBot="1">
      <c r="B5" s="58"/>
      <c r="C5" s="59" t="s">
        <v>17</v>
      </c>
      <c r="D5" s="160" t="str">
        <f>IF(D3="","",SUM(H14:H22,O14:O22,W14:W22,H38:H46,O38:O46,W38:W46,H61:H70,O61:O70,W61:W70,H85:H94,O85:O94,W85:W94,H109:H118,O109:O118,W109:W118))</f>
        <v/>
      </c>
      <c r="E5" s="60"/>
      <c r="F5" s="60"/>
      <c r="G5" s="60"/>
      <c r="H5" s="132"/>
      <c r="I5" s="130"/>
      <c r="J5" s="62" t="s">
        <v>28</v>
      </c>
      <c r="K5" s="161" t="str">
        <f>IF(D3="","",(U24+F48+M48+M24+F24+U48+F72+M72+U72+F96+M96+U96+F120+M120+U120)/D3)</f>
        <v/>
      </c>
      <c r="L5" s="60"/>
      <c r="M5" s="60"/>
      <c r="N5" s="60"/>
      <c r="O5" s="131"/>
      <c r="P5" s="131"/>
      <c r="Q5" s="63"/>
    </row>
    <row r="6" spans="2:26" ht="8.1" customHeight="1" thickBot="1">
      <c r="B6" s="58"/>
      <c r="C6" s="60"/>
      <c r="D6" s="60"/>
      <c r="E6" s="60"/>
      <c r="F6" s="60"/>
      <c r="G6" s="60"/>
      <c r="H6" s="133"/>
      <c r="I6" s="130"/>
      <c r="J6" s="60"/>
      <c r="K6" s="60"/>
      <c r="L6" s="60"/>
      <c r="M6" s="60"/>
      <c r="N6" s="60"/>
      <c r="O6" s="131"/>
      <c r="P6" s="131"/>
      <c r="Q6" s="63"/>
    </row>
    <row r="7" spans="2:26" ht="24.95" customHeight="1" thickBot="1">
      <c r="B7" s="58"/>
      <c r="C7" s="59" t="s">
        <v>25</v>
      </c>
      <c r="D7" s="160" t="str">
        <f>IF(D3="","",F24+M24+U24+F48+M48+U48+F72+M72+U72+F96+M96+U96+F120+M120+U120)</f>
        <v/>
      </c>
      <c r="E7" s="60"/>
      <c r="F7" s="60"/>
      <c r="G7" s="60"/>
      <c r="H7" s="128"/>
      <c r="I7" s="128"/>
      <c r="J7" s="125" t="str">
        <f>IF($K$3=4,IF(OR(D3="",K5&lt;1),"","Your General Grade is"),IF(OR(D3="",K5&lt;2),"","Your General Grade is"))</f>
        <v/>
      </c>
      <c r="K7" s="126" t="str">
        <f>IF($K$3=4,IF(K5="","",IF(K5&gt;=3.5,"Excellent",IF(K5&gt;=2.75,"Very Good",IF(K5&gt;=1.75,"Good      ",IF(K5&gt;=1,"Pass      ",""))))),IF(K5="","",IF(K5&gt;=4.5,"Excellent",IF(K5&gt;=3.75,"Very Good",IF(K5&gt;=2.75,"Good      ",IF(K5&gt;=2,"Pass      ",""))))))</f>
        <v/>
      </c>
      <c r="L7" s="174" t="str">
        <f>IF($K$3=4,IF(D3="","",IF(AND(I122=0,K5&gt;=3.75),"with First Class Honor",IF(AND(I122=0,K5&gt;=3.25),"with Second Class Honor",IF(K5&gt;=3,"with Third Class Honor","")))),IF(D3="","",IF(AND(I122=0,K5&gt;=4.75),"with First Class Honor",IF(AND(I122=0,K5&gt;=4.25),"with Second Class Honor",""))))</f>
        <v/>
      </c>
      <c r="M7" s="174"/>
      <c r="N7" s="174"/>
      <c r="O7" s="128"/>
      <c r="P7" s="128"/>
      <c r="Q7" s="63"/>
    </row>
    <row r="8" spans="2:26" ht="15.75" thickBot="1">
      <c r="B8" s="64"/>
      <c r="C8" s="65"/>
      <c r="D8" s="65"/>
      <c r="E8" s="65"/>
      <c r="F8" s="65"/>
      <c r="G8" s="65"/>
      <c r="H8" s="134"/>
      <c r="I8" s="134"/>
      <c r="J8" s="65"/>
      <c r="K8" s="65"/>
      <c r="L8" s="65"/>
      <c r="M8" s="65"/>
      <c r="N8" s="65"/>
      <c r="O8" s="134"/>
      <c r="P8" s="134"/>
      <c r="Q8" s="66"/>
    </row>
    <row r="10" spans="2:26" ht="15.75" thickBot="1"/>
    <row r="11" spans="2:26" ht="20.45" customHeight="1">
      <c r="C11" s="67" t="s">
        <v>19</v>
      </c>
      <c r="D11" s="68"/>
      <c r="E11" s="68"/>
      <c r="F11" s="68"/>
      <c r="G11" s="68"/>
      <c r="H11" s="136"/>
      <c r="I11" s="136"/>
      <c r="J11" s="67" t="s">
        <v>27</v>
      </c>
      <c r="K11" s="68"/>
      <c r="L11" s="68"/>
      <c r="M11" s="70"/>
      <c r="N11" s="68"/>
      <c r="R11" s="67" t="s">
        <v>16</v>
      </c>
      <c r="S11" s="68"/>
      <c r="T11" s="68"/>
      <c r="U11" s="68"/>
    </row>
    <row r="12" spans="2:26" ht="15.95" customHeight="1">
      <c r="C12" s="71" t="s">
        <v>20</v>
      </c>
      <c r="D12" s="72" t="s">
        <v>0</v>
      </c>
      <c r="E12" s="72" t="s">
        <v>1</v>
      </c>
      <c r="F12" s="73" t="s">
        <v>2</v>
      </c>
      <c r="G12" s="68"/>
      <c r="H12" s="136"/>
      <c r="I12" s="136"/>
      <c r="J12" s="71" t="s">
        <v>20</v>
      </c>
      <c r="K12" s="72" t="s">
        <v>0</v>
      </c>
      <c r="L12" s="72" t="s">
        <v>1</v>
      </c>
      <c r="M12" s="73" t="s">
        <v>2</v>
      </c>
      <c r="N12" s="68"/>
      <c r="R12" s="71" t="s">
        <v>20</v>
      </c>
      <c r="S12" s="72" t="s">
        <v>0</v>
      </c>
      <c r="T12" s="72" t="s">
        <v>1</v>
      </c>
      <c r="U12" s="73" t="s">
        <v>2</v>
      </c>
    </row>
    <row r="13" spans="2:26" ht="0.95" customHeight="1">
      <c r="C13" s="74"/>
      <c r="D13" s="75"/>
      <c r="E13" s="75"/>
      <c r="F13" s="76"/>
      <c r="G13" s="68"/>
      <c r="H13" s="136"/>
      <c r="I13" s="136"/>
      <c r="J13" s="74"/>
      <c r="K13" s="75"/>
      <c r="L13" s="75"/>
      <c r="M13" s="76"/>
      <c r="N13" s="68"/>
      <c r="R13" s="74"/>
      <c r="S13" s="75"/>
      <c r="T13" s="75"/>
      <c r="U13" s="76"/>
    </row>
    <row r="14" spans="2:26" ht="15" customHeight="1">
      <c r="C14" s="77" t="s">
        <v>33</v>
      </c>
      <c r="D14" s="78"/>
      <c r="E14" s="79"/>
      <c r="F14" s="150" t="str">
        <f t="shared" ref="F14:F22" si="0">IF(OR(D14="",E14=""),"",IF($K$3=5,IF(E14="A+",D14*5,IF(E14="A",D14*4.75,IF(E14="B+",D14*4.5,IF(E14="B",D14*4,IF(E14="C+",D14*3.5,IF(E14="C",D14*3,IF(E14="D+",D14*2.5,IF(E14="D",D14*2,D14*1)))))))),IF(E14="A+",D14*4,IF(E14="A",D14*3.75,IF(E14="B+",D14*3.5,IF(E14="B",D14*3,IF(E14="C+",D14*2.5,IF(E14="C",D14*2,IF(E14="D+",D14*1.5,IF(E14="D",D14*1,0))))))))))</f>
        <v/>
      </c>
      <c r="G14" s="68"/>
      <c r="H14" s="136">
        <f t="shared" ref="H14:H22" si="1">IF(OR(E14="F",E14="DN",F14=""),0,D14)</f>
        <v>0</v>
      </c>
      <c r="I14" s="136">
        <f t="shared" ref="I14:I22" si="2">IF(D14="",0,IF(OR(E14="F",E14="DN"),1,0))</f>
        <v>0</v>
      </c>
      <c r="J14" s="77"/>
      <c r="K14" s="78"/>
      <c r="L14" s="79"/>
      <c r="M14" s="150" t="str">
        <f t="shared" ref="M14:M22" si="3">IF(OR(K14="",L14=""),"",IF($K$3=5,IF(L14="A+",K14*5,IF(L14="A",K14*4.75,IF(L14="B+",K14*4.5,IF(L14="B",K14*4,IF(L14="C+",K14*3.5,IF(L14="C",K14*3,IF(L14="D+",K14*2.5,IF(L14="D",K14*2,K14*1)))))))),IF(L14="A+",K14*4,IF(L14="A",K14*3.75,IF(L14="B+",K14*3.5,IF(L14="B",K14*3,IF(L14="C+",K14*2.5,IF(L14="C",K14*2,IF(L14="D+",K14*1.5,IF(L14="D",K14*1,0))))))))))</f>
        <v/>
      </c>
      <c r="N14" s="68"/>
      <c r="O14" s="136">
        <f t="shared" ref="O14:O22" si="4">IF(OR(L14="F",L14="DN",M14=""),0,K14)</f>
        <v>0</v>
      </c>
      <c r="P14" s="136">
        <f t="shared" ref="P14:P22" si="5">IF(K14="",0,IF(OR(L14="F",L14="DN"),1,0))</f>
        <v>0</v>
      </c>
      <c r="Q14" s="69"/>
      <c r="R14" s="77"/>
      <c r="S14" s="78"/>
      <c r="T14" s="79"/>
      <c r="U14" s="150" t="str">
        <f t="shared" ref="U14:U22" si="6">IF(OR(S14="",T14=""),"",IF($K$3=5,IF(T14="A+",S14*5,IF(T14="A",S14*4.75,IF(T14="B+",S14*4.5,IF(T14="B",S14*4,IF(T14="C+",S14*3.5,IF(T14="C",S14*3,IF(T14="D+",S14*2.5,IF(T14="D",S14*2,S14*1)))))))),IF(T14="A+",S14*4,IF(T14="A",S14*3.75,IF(T14="B+",S14*3.5,IF(T14="B",S14*3,IF(T14="C+",S14*2.5,IF(T14="C",S14*2,IF(T14="D+",S14*1.5,IF(T14="D",S14*1,0))))))))))</f>
        <v/>
      </c>
      <c r="W14" s="136">
        <f>IF(OR(T14="F",T14="DN",U14=""),0,S14)</f>
        <v>0</v>
      </c>
      <c r="X14" s="136">
        <f>IF(S14="",0,IF(OR(T14="F",T14="DN"),1,0))</f>
        <v>0</v>
      </c>
      <c r="Y14" s="145">
        <v>5</v>
      </c>
    </row>
    <row r="15" spans="2:26" ht="15" customHeight="1">
      <c r="C15" s="77"/>
      <c r="D15" s="78"/>
      <c r="E15" s="79"/>
      <c r="F15" s="150" t="str">
        <f t="shared" si="0"/>
        <v/>
      </c>
      <c r="G15" s="68"/>
      <c r="H15" s="136">
        <f t="shared" si="1"/>
        <v>0</v>
      </c>
      <c r="I15" s="136">
        <f t="shared" si="2"/>
        <v>0</v>
      </c>
      <c r="J15" s="77"/>
      <c r="K15" s="78"/>
      <c r="L15" s="79"/>
      <c r="M15" s="150" t="str">
        <f t="shared" si="3"/>
        <v/>
      </c>
      <c r="N15" s="68"/>
      <c r="O15" s="136">
        <f t="shared" si="4"/>
        <v>0</v>
      </c>
      <c r="P15" s="136">
        <f t="shared" si="5"/>
        <v>0</v>
      </c>
      <c r="Q15" s="69"/>
      <c r="R15" s="77"/>
      <c r="S15" s="78"/>
      <c r="T15" s="79"/>
      <c r="U15" s="150" t="str">
        <f t="shared" si="6"/>
        <v/>
      </c>
      <c r="W15" s="136">
        <f t="shared" ref="W15:W22" si="7">IF(OR(T15="F",T15="DN",U15=""),0,S15)</f>
        <v>0</v>
      </c>
      <c r="X15" s="136">
        <f t="shared" ref="X15:X22" si="8">IF(S15="",0,IF(OR(T15="F",T15="DN"),1,0))</f>
        <v>0</v>
      </c>
      <c r="Y15" s="145">
        <v>4</v>
      </c>
      <c r="Z15" s="145" t="s">
        <v>6</v>
      </c>
    </row>
    <row r="16" spans="2:26" ht="15" customHeight="1">
      <c r="C16" s="77"/>
      <c r="D16" s="78"/>
      <c r="E16" s="79"/>
      <c r="F16" s="150" t="str">
        <f t="shared" si="0"/>
        <v/>
      </c>
      <c r="G16" s="68"/>
      <c r="H16" s="136">
        <f t="shared" si="1"/>
        <v>0</v>
      </c>
      <c r="I16" s="136">
        <f t="shared" si="2"/>
        <v>0</v>
      </c>
      <c r="J16" s="77"/>
      <c r="K16" s="78"/>
      <c r="L16" s="79"/>
      <c r="M16" s="150" t="str">
        <f t="shared" si="3"/>
        <v/>
      </c>
      <c r="N16" s="68"/>
      <c r="O16" s="136">
        <f t="shared" si="4"/>
        <v>0</v>
      </c>
      <c r="P16" s="136">
        <f t="shared" si="5"/>
        <v>0</v>
      </c>
      <c r="Q16" s="69"/>
      <c r="R16" s="77"/>
      <c r="S16" s="78"/>
      <c r="T16" s="79"/>
      <c r="U16" s="150" t="str">
        <f t="shared" si="6"/>
        <v/>
      </c>
      <c r="W16" s="136">
        <f t="shared" si="7"/>
        <v>0</v>
      </c>
      <c r="X16" s="136">
        <f t="shared" si="8"/>
        <v>0</v>
      </c>
      <c r="Z16" s="145" t="s">
        <v>7</v>
      </c>
    </row>
    <row r="17" spans="3:26" ht="15" customHeight="1">
      <c r="C17" s="77"/>
      <c r="D17" s="78"/>
      <c r="E17" s="79"/>
      <c r="F17" s="150" t="str">
        <f t="shared" si="0"/>
        <v/>
      </c>
      <c r="G17" s="68"/>
      <c r="H17" s="136">
        <f t="shared" si="1"/>
        <v>0</v>
      </c>
      <c r="I17" s="136">
        <f t="shared" si="2"/>
        <v>0</v>
      </c>
      <c r="J17" s="77"/>
      <c r="K17" s="78"/>
      <c r="L17" s="79"/>
      <c r="M17" s="150" t="str">
        <f t="shared" si="3"/>
        <v/>
      </c>
      <c r="N17" s="68"/>
      <c r="O17" s="136">
        <f t="shared" si="4"/>
        <v>0</v>
      </c>
      <c r="P17" s="136">
        <f t="shared" si="5"/>
        <v>0</v>
      </c>
      <c r="Q17" s="69"/>
      <c r="R17" s="77"/>
      <c r="S17" s="78"/>
      <c r="T17" s="79"/>
      <c r="U17" s="150" t="str">
        <f t="shared" si="6"/>
        <v/>
      </c>
      <c r="W17" s="136">
        <f t="shared" si="7"/>
        <v>0</v>
      </c>
      <c r="X17" s="136">
        <f t="shared" si="8"/>
        <v>0</v>
      </c>
      <c r="Z17" s="145" t="s">
        <v>8</v>
      </c>
    </row>
    <row r="18" spans="3:26" ht="15" customHeight="1">
      <c r="C18" s="77"/>
      <c r="D18" s="78"/>
      <c r="E18" s="79"/>
      <c r="F18" s="150" t="str">
        <f t="shared" si="0"/>
        <v/>
      </c>
      <c r="G18" s="68"/>
      <c r="H18" s="136">
        <f t="shared" si="1"/>
        <v>0</v>
      </c>
      <c r="I18" s="136">
        <f t="shared" si="2"/>
        <v>0</v>
      </c>
      <c r="J18" s="77"/>
      <c r="K18" s="78"/>
      <c r="L18" s="79"/>
      <c r="M18" s="150" t="str">
        <f t="shared" si="3"/>
        <v/>
      </c>
      <c r="N18" s="68"/>
      <c r="O18" s="136">
        <f t="shared" si="4"/>
        <v>0</v>
      </c>
      <c r="P18" s="136">
        <f t="shared" si="5"/>
        <v>0</v>
      </c>
      <c r="Q18" s="69"/>
      <c r="R18" s="77"/>
      <c r="S18" s="78"/>
      <c r="T18" s="79"/>
      <c r="U18" s="150" t="str">
        <f t="shared" si="6"/>
        <v/>
      </c>
      <c r="W18" s="136">
        <f t="shared" si="7"/>
        <v>0</v>
      </c>
      <c r="X18" s="136">
        <f t="shared" si="8"/>
        <v>0</v>
      </c>
      <c r="Z18" s="145" t="s">
        <v>9</v>
      </c>
    </row>
    <row r="19" spans="3:26" ht="15" customHeight="1">
      <c r="C19" s="77"/>
      <c r="D19" s="78"/>
      <c r="E19" s="79"/>
      <c r="F19" s="150" t="str">
        <f t="shared" si="0"/>
        <v/>
      </c>
      <c r="G19" s="68"/>
      <c r="H19" s="136">
        <f t="shared" si="1"/>
        <v>0</v>
      </c>
      <c r="I19" s="136">
        <f t="shared" si="2"/>
        <v>0</v>
      </c>
      <c r="J19" s="77"/>
      <c r="K19" s="78"/>
      <c r="L19" s="79"/>
      <c r="M19" s="150" t="str">
        <f t="shared" si="3"/>
        <v/>
      </c>
      <c r="N19" s="68"/>
      <c r="O19" s="136">
        <f t="shared" si="4"/>
        <v>0</v>
      </c>
      <c r="P19" s="136">
        <f t="shared" si="5"/>
        <v>0</v>
      </c>
      <c r="Q19" s="69"/>
      <c r="R19" s="77"/>
      <c r="S19" s="78"/>
      <c r="T19" s="79"/>
      <c r="U19" s="150" t="str">
        <f t="shared" si="6"/>
        <v/>
      </c>
      <c r="W19" s="136">
        <f t="shared" si="7"/>
        <v>0</v>
      </c>
      <c r="X19" s="136">
        <f t="shared" si="8"/>
        <v>0</v>
      </c>
      <c r="Z19" s="145" t="s">
        <v>10</v>
      </c>
    </row>
    <row r="20" spans="3:26" ht="15" customHeight="1">
      <c r="C20" s="77"/>
      <c r="D20" s="78"/>
      <c r="E20" s="79"/>
      <c r="F20" s="150" t="str">
        <f t="shared" si="0"/>
        <v/>
      </c>
      <c r="G20" s="68"/>
      <c r="H20" s="136">
        <f t="shared" si="1"/>
        <v>0</v>
      </c>
      <c r="I20" s="136">
        <f t="shared" si="2"/>
        <v>0</v>
      </c>
      <c r="J20" s="77"/>
      <c r="K20" s="78"/>
      <c r="L20" s="79"/>
      <c r="M20" s="150" t="str">
        <f t="shared" si="3"/>
        <v/>
      </c>
      <c r="N20" s="68"/>
      <c r="O20" s="136">
        <f t="shared" si="4"/>
        <v>0</v>
      </c>
      <c r="P20" s="136">
        <f t="shared" si="5"/>
        <v>0</v>
      </c>
      <c r="Q20" s="69"/>
      <c r="R20" s="77"/>
      <c r="S20" s="78"/>
      <c r="T20" s="79"/>
      <c r="U20" s="150" t="str">
        <f t="shared" si="6"/>
        <v/>
      </c>
      <c r="W20" s="136">
        <f t="shared" si="7"/>
        <v>0</v>
      </c>
      <c r="X20" s="136">
        <f t="shared" si="8"/>
        <v>0</v>
      </c>
      <c r="Z20" s="145" t="s">
        <v>11</v>
      </c>
    </row>
    <row r="21" spans="3:26" ht="15" customHeight="1">
      <c r="C21" s="77"/>
      <c r="D21" s="78"/>
      <c r="E21" s="79"/>
      <c r="F21" s="150" t="str">
        <f t="shared" si="0"/>
        <v/>
      </c>
      <c r="G21" s="68"/>
      <c r="H21" s="136">
        <f t="shared" si="1"/>
        <v>0</v>
      </c>
      <c r="I21" s="136">
        <f t="shared" si="2"/>
        <v>0</v>
      </c>
      <c r="J21" s="80"/>
      <c r="K21" s="78"/>
      <c r="L21" s="79"/>
      <c r="M21" s="150" t="str">
        <f t="shared" si="3"/>
        <v/>
      </c>
      <c r="N21" s="68"/>
      <c r="O21" s="136">
        <f t="shared" si="4"/>
        <v>0</v>
      </c>
      <c r="P21" s="136">
        <f t="shared" si="5"/>
        <v>0</v>
      </c>
      <c r="Q21" s="69"/>
      <c r="R21" s="77"/>
      <c r="S21" s="78"/>
      <c r="T21" s="79"/>
      <c r="U21" s="150" t="str">
        <f t="shared" si="6"/>
        <v/>
      </c>
      <c r="W21" s="136">
        <f t="shared" si="7"/>
        <v>0</v>
      </c>
      <c r="X21" s="136">
        <f t="shared" si="8"/>
        <v>0</v>
      </c>
      <c r="Z21" s="145" t="s">
        <v>12</v>
      </c>
    </row>
    <row r="22" spans="3:26" ht="15" customHeight="1">
      <c r="C22" s="77"/>
      <c r="D22" s="78"/>
      <c r="E22" s="79"/>
      <c r="F22" s="150" t="str">
        <f t="shared" si="0"/>
        <v/>
      </c>
      <c r="G22" s="68"/>
      <c r="H22" s="136">
        <f t="shared" si="1"/>
        <v>0</v>
      </c>
      <c r="I22" s="136">
        <f t="shared" si="2"/>
        <v>0</v>
      </c>
      <c r="J22" s="80"/>
      <c r="K22" s="78"/>
      <c r="L22" s="79"/>
      <c r="M22" s="150" t="str">
        <f t="shared" si="3"/>
        <v/>
      </c>
      <c r="N22" s="68"/>
      <c r="O22" s="136">
        <f t="shared" si="4"/>
        <v>0</v>
      </c>
      <c r="P22" s="136">
        <f t="shared" si="5"/>
        <v>0</v>
      </c>
      <c r="Q22" s="69"/>
      <c r="R22" s="77"/>
      <c r="S22" s="78"/>
      <c r="T22" s="79"/>
      <c r="U22" s="150" t="str">
        <f t="shared" si="6"/>
        <v/>
      </c>
      <c r="W22" s="136">
        <f t="shared" si="7"/>
        <v>0</v>
      </c>
      <c r="X22" s="136">
        <f t="shared" si="8"/>
        <v>0</v>
      </c>
      <c r="Z22" s="145" t="s">
        <v>13</v>
      </c>
    </row>
    <row r="23" spans="3:26" ht="15.95" customHeight="1">
      <c r="C23" s="81" t="s">
        <v>3</v>
      </c>
      <c r="D23" s="151" t="str">
        <f>IF(COUNT(D14:D22)=0,"",SUM(D14:D22))</f>
        <v/>
      </c>
      <c r="E23" s="82"/>
      <c r="F23" s="151" t="str">
        <f>IF(COUNT(F14:F22)=0,"",SUM(F14:F22))</f>
        <v/>
      </c>
      <c r="G23" s="68"/>
      <c r="H23" s="136"/>
      <c r="I23" s="136"/>
      <c r="J23" s="81" t="s">
        <v>3</v>
      </c>
      <c r="K23" s="151" t="str">
        <f>IF(COUNT(K14:K22)=0,"",SUM(K14:K22))</f>
        <v/>
      </c>
      <c r="L23" s="82"/>
      <c r="M23" s="151" t="str">
        <f>IF(COUNT(M14:M22)=0,"",SUM(M14:M22))</f>
        <v/>
      </c>
      <c r="N23" s="68"/>
      <c r="R23" s="81" t="s">
        <v>3</v>
      </c>
      <c r="S23" s="151" t="str">
        <f>IF(COUNT(S14:S22)=0,"",SUM(S14:S22))</f>
        <v/>
      </c>
      <c r="T23" s="82"/>
      <c r="U23" s="151" t="str">
        <f>IF(COUNT(U14:U22)=0,"",SUM(U14:U22))</f>
        <v/>
      </c>
      <c r="Z23" s="145" t="s">
        <v>14</v>
      </c>
    </row>
    <row r="24" spans="3:26" s="135" customFormat="1" ht="15" hidden="1" customHeight="1">
      <c r="C24" s="127"/>
      <c r="D24" s="127">
        <f>IF(E14="",0,D14)+IF(E15="",0,D15)+IF(E16="",0,D16)+IF(E17="",0,D17)+IF(E18="",0,D18)+IF(E19="",0,D19)+IF(E20="",0,D20)+IF(E21="",0,D21)+IF(E22="",0,D22)</f>
        <v>0</v>
      </c>
      <c r="E24" s="127"/>
      <c r="F24" s="127">
        <f>IF(F23="",0,F23)</f>
        <v>0</v>
      </c>
      <c r="G24" s="127"/>
      <c r="H24" s="136"/>
      <c r="I24" s="136"/>
      <c r="J24" s="127"/>
      <c r="K24" s="127">
        <f>IF(L14="",0,K14)+IF(L15="",0,K15)+IF(L16="",0,K16)+IF(L17="",0,K17)+IF(L18="",0,K18)+IF(L19="",0,K19)+IF(L20="",0,K20)+IF(L21="",0,K21)+IF(L22="",0,K22)</f>
        <v>0</v>
      </c>
      <c r="L24" s="127"/>
      <c r="M24" s="127">
        <f>IF(M23="",0,M23)</f>
        <v>0</v>
      </c>
      <c r="N24" s="127"/>
      <c r="R24" s="127"/>
      <c r="S24" s="127">
        <f>IF(T14="",0,S14)+IF(T15="",0,S15)+IF(T16="",0,S16)+IF(T17="",0,S17)+IF(T18="",0,S18)+IF(T19="",0,S19)+IF(T20="",0,S20)+IF(T21="",0,S21)+IF(T22="",0,S22)</f>
        <v>0</v>
      </c>
      <c r="T24" s="127"/>
      <c r="U24" s="127">
        <f>IF(U23="",0,U23)</f>
        <v>0</v>
      </c>
      <c r="Z24" s="135" t="s">
        <v>15</v>
      </c>
    </row>
    <row r="25" spans="3:26" ht="15.75" thickBot="1">
      <c r="C25" s="83"/>
      <c r="D25" s="84"/>
      <c r="E25" s="83"/>
      <c r="F25" s="68"/>
      <c r="G25" s="68"/>
      <c r="H25" s="136"/>
      <c r="I25" s="136"/>
      <c r="J25" s="83"/>
      <c r="K25" s="84"/>
      <c r="L25" s="83"/>
      <c r="M25" s="68"/>
      <c r="N25" s="68"/>
      <c r="R25" s="83"/>
      <c r="S25" s="84"/>
      <c r="T25" s="83"/>
      <c r="U25" s="68"/>
    </row>
    <row r="26" spans="3:26" ht="15.95" customHeight="1" thickBot="1">
      <c r="C26" s="85" t="s">
        <v>4</v>
      </c>
      <c r="D26" s="152" t="str">
        <f>IF(D24=0,"",(F23)/(D24))</f>
        <v/>
      </c>
      <c r="E26" s="68"/>
      <c r="F26" s="68"/>
      <c r="G26" s="68"/>
      <c r="H26" s="136"/>
      <c r="I26" s="136"/>
      <c r="J26" s="85" t="s">
        <v>4</v>
      </c>
      <c r="K26" s="152" t="str">
        <f>IF(K24=0,"",(M23)/(K24))</f>
        <v/>
      </c>
      <c r="L26" s="68"/>
      <c r="M26" s="68"/>
      <c r="N26" s="68"/>
      <c r="R26" s="85" t="s">
        <v>4</v>
      </c>
      <c r="S26" s="152" t="str">
        <f>IF(S24=0,"",(U23)/(S24))</f>
        <v/>
      </c>
      <c r="T26" s="68"/>
      <c r="U26" s="68"/>
    </row>
    <row r="27" spans="3:26" ht="15.75" thickBot="1">
      <c r="E27" s="68"/>
      <c r="F27" s="68"/>
      <c r="G27" s="68"/>
      <c r="H27" s="136"/>
      <c r="I27" s="136"/>
      <c r="L27" s="68"/>
      <c r="M27" s="68"/>
      <c r="N27" s="68"/>
      <c r="T27" s="68"/>
      <c r="U27" s="68"/>
    </row>
    <row r="28" spans="3:26" ht="15.95" customHeight="1">
      <c r="C28" s="86" t="s">
        <v>5</v>
      </c>
      <c r="D28" s="153" t="str">
        <f>D26</f>
        <v/>
      </c>
      <c r="E28" s="87"/>
      <c r="F28" s="68"/>
      <c r="G28" s="68"/>
      <c r="H28" s="136"/>
      <c r="I28" s="136"/>
      <c r="J28" s="86" t="s">
        <v>5</v>
      </c>
      <c r="K28" s="153" t="str">
        <f>IF(K24=0,"",(F24+M24)/K29)</f>
        <v/>
      </c>
      <c r="L28" s="88"/>
      <c r="M28" s="68"/>
      <c r="N28" s="68"/>
      <c r="R28" s="86" t="s">
        <v>5</v>
      </c>
      <c r="S28" s="153" t="str">
        <f>IF(S24=0,"",(F24+M24+U24)/S29)</f>
        <v/>
      </c>
      <c r="T28" s="88"/>
      <c r="U28" s="68"/>
    </row>
    <row r="29" spans="3:26" s="87" customFormat="1" ht="15.95" customHeight="1" thickBot="1">
      <c r="C29" s="89" t="s">
        <v>26</v>
      </c>
      <c r="D29" s="154" t="str">
        <f>IF(D24=0,"",D24)</f>
        <v/>
      </c>
      <c r="G29" s="68"/>
      <c r="H29" s="137"/>
      <c r="I29" s="137"/>
      <c r="J29" s="89" t="s">
        <v>26</v>
      </c>
      <c r="K29" s="154" t="str">
        <f>IF(K24=0,"",D24+K24)</f>
        <v/>
      </c>
      <c r="N29" s="68"/>
      <c r="O29" s="141"/>
      <c r="P29" s="141"/>
      <c r="Q29" s="90"/>
      <c r="R29" s="89" t="s">
        <v>26</v>
      </c>
      <c r="S29" s="154" t="str">
        <f>IF(S24=0,"",S24+D24+K24)</f>
        <v/>
      </c>
      <c r="V29" s="52"/>
      <c r="W29" s="141"/>
      <c r="X29" s="141"/>
      <c r="Y29" s="146"/>
      <c r="Z29" s="146"/>
    </row>
    <row r="30" spans="3:26">
      <c r="G30" s="68"/>
      <c r="H30" s="136"/>
      <c r="I30" s="136"/>
      <c r="N30" s="68"/>
    </row>
    <row r="31" spans="3:26" s="165" customFormat="1" ht="15.95" customHeight="1">
      <c r="C31" s="175" t="str">
        <f>IF(D29="","",IF($K$3=4,IF(D28&lt;1,"Academic Probation",IF(OR(D26&lt;2,AND(D28&gt;=1,D28&lt;2)),"Academic Warning","Good Standing")),IF(D28&lt;2,"Academic Warning","Good Standing")))</f>
        <v/>
      </c>
      <c r="D31" s="175"/>
      <c r="G31" s="166"/>
      <c r="H31" s="167"/>
      <c r="I31" s="167"/>
      <c r="J31" s="175" t="str">
        <f>IF(K29="","",IF($K$3=4,IF(K28&lt;1,"Academic Probation",IF(OR(K26&lt;2,AND(K28&gt;=1,K28&lt;2)),"Academic Warning","Good Standing")),IF(K28&lt;2,"Academic Warning","Good Standing")))</f>
        <v/>
      </c>
      <c r="K31" s="175"/>
      <c r="N31" s="166"/>
      <c r="O31" s="168"/>
      <c r="P31" s="168"/>
      <c r="R31" s="169"/>
      <c r="S31" s="169"/>
      <c r="V31" s="169"/>
      <c r="W31" s="168"/>
      <c r="X31" s="168"/>
      <c r="Y31" s="170"/>
      <c r="Z31" s="170"/>
    </row>
    <row r="32" spans="3:26" s="91" customFormat="1" ht="5.0999999999999996" customHeight="1">
      <c r="C32" s="163"/>
      <c r="D32" s="163"/>
      <c r="G32" s="68"/>
      <c r="H32" s="138"/>
      <c r="I32" s="138"/>
      <c r="J32" s="163"/>
      <c r="K32" s="163"/>
      <c r="N32" s="68"/>
      <c r="O32" s="142"/>
      <c r="P32" s="142"/>
      <c r="R32" s="52"/>
      <c r="S32" s="52"/>
      <c r="V32" s="52"/>
      <c r="W32" s="142"/>
      <c r="X32" s="142"/>
      <c r="Y32" s="147"/>
      <c r="Z32" s="147"/>
    </row>
    <row r="33" spans="3:26" s="171" customFormat="1" ht="15.95" customHeight="1">
      <c r="C33" s="176" t="str">
        <f>IF(D29="","",IF($K$3=4,IF(AND(D26&gt;=3.75,F23&gt;=60),"First Distinction",IF(AND(D26&gt;=3.5,F23&gt;=56),"Second Distinction",IF(AND(D26&gt;=3,F23&gt;=48),"Third Distinction",""))),""))</f>
        <v/>
      </c>
      <c r="D33" s="176"/>
      <c r="H33" s="172"/>
      <c r="I33" s="172"/>
      <c r="J33" s="176" t="str">
        <f>IF(K29="","",IF($K$3=4,IF(AND(K26&gt;=3.75,M23&gt;=60),"First Distinction",IF(AND(K26&gt;=3.5,M23&gt;=56),"Second Distinction",IF(AND(K26&gt;=3,M23&gt;=48),"Third Distinction",""))),""))</f>
        <v/>
      </c>
      <c r="K33" s="176"/>
      <c r="O33" s="173"/>
      <c r="P33" s="173"/>
      <c r="W33" s="173"/>
      <c r="X33" s="173"/>
    </row>
    <row r="34" spans="3:26" ht="30" customHeight="1" thickBot="1">
      <c r="G34" s="68"/>
      <c r="H34" s="136"/>
      <c r="I34" s="136"/>
      <c r="N34" s="68"/>
    </row>
    <row r="35" spans="3:26" s="95" customFormat="1" ht="20.45" customHeight="1">
      <c r="C35" s="92" t="s">
        <v>29</v>
      </c>
      <c r="D35" s="93"/>
      <c r="E35" s="93"/>
      <c r="F35" s="93"/>
      <c r="G35" s="68"/>
      <c r="H35" s="139"/>
      <c r="I35" s="139"/>
      <c r="J35" s="92" t="s">
        <v>30</v>
      </c>
      <c r="K35" s="93"/>
      <c r="L35" s="93"/>
      <c r="M35" s="93"/>
      <c r="N35" s="68"/>
      <c r="O35" s="143"/>
      <c r="P35" s="143"/>
      <c r="Q35" s="94"/>
      <c r="R35" s="92" t="s">
        <v>16</v>
      </c>
      <c r="S35" s="93"/>
      <c r="T35" s="93"/>
      <c r="U35" s="93"/>
      <c r="V35" s="52"/>
      <c r="W35" s="143"/>
      <c r="X35" s="143"/>
      <c r="Y35" s="148"/>
      <c r="Z35" s="148"/>
    </row>
    <row r="36" spans="3:26" ht="15.95" customHeight="1">
      <c r="C36" s="96" t="s">
        <v>20</v>
      </c>
      <c r="D36" s="97" t="s">
        <v>0</v>
      </c>
      <c r="E36" s="98" t="s">
        <v>1</v>
      </c>
      <c r="F36" s="98" t="s">
        <v>2</v>
      </c>
      <c r="G36" s="68"/>
      <c r="H36" s="136"/>
      <c r="I36" s="136"/>
      <c r="J36" s="99" t="s">
        <v>20</v>
      </c>
      <c r="K36" s="98" t="s">
        <v>0</v>
      </c>
      <c r="L36" s="98" t="s">
        <v>1</v>
      </c>
      <c r="M36" s="98" t="s">
        <v>2</v>
      </c>
      <c r="N36" s="68"/>
      <c r="R36" s="99" t="s">
        <v>20</v>
      </c>
      <c r="S36" s="98" t="s">
        <v>0</v>
      </c>
      <c r="T36" s="98" t="s">
        <v>1</v>
      </c>
      <c r="U36" s="98" t="s">
        <v>2</v>
      </c>
    </row>
    <row r="37" spans="3:26" ht="0.95" customHeight="1">
      <c r="C37" s="100"/>
      <c r="D37" s="101"/>
      <c r="E37" s="101"/>
      <c r="F37" s="102"/>
      <c r="G37" s="68"/>
      <c r="H37" s="136"/>
      <c r="I37" s="136"/>
      <c r="J37" s="100"/>
      <c r="K37" s="101"/>
      <c r="L37" s="101"/>
      <c r="M37" s="102"/>
      <c r="N37" s="68"/>
      <c r="R37" s="100"/>
      <c r="S37" s="101"/>
      <c r="T37" s="101"/>
      <c r="U37" s="102"/>
    </row>
    <row r="38" spans="3:26">
      <c r="C38" s="103"/>
      <c r="D38" s="104"/>
      <c r="E38" s="105"/>
      <c r="F38" s="155" t="str">
        <f t="shared" ref="F38:F46" si="9">IF(OR(D38="",E38=""),"",IF($K$3=5,IF(E38="A+",D38*5,IF(E38="A",D38*4.75,IF(E38="B+",D38*4.5,IF(E38="B",D38*4,IF(E38="C+",D38*3.5,IF(E38="C",D38*3,IF(E38="D+",D38*2.5,IF(E38="D",D38*2,D38*1)))))))),IF(E38="A+",D38*4,IF(E38="A",D38*3.75,IF(E38="B+",D38*3.5,IF(E38="B",D38*3,IF(E38="C+",D38*2.5,IF(E38="C",D38*2,IF(E38="D+",D38*1.5,IF(E38="D",D38*1,0))))))))))</f>
        <v/>
      </c>
      <c r="G38" s="68"/>
      <c r="H38" s="136">
        <f t="shared" ref="H38:H46" si="10">IF(OR(E38="F",E38="DN",F38=""),0,D38)</f>
        <v>0</v>
      </c>
      <c r="I38" s="136">
        <f t="shared" ref="I38:I46" si="11">IF(D38="",0,IF(OR(E38="F",E38="DN"),1,0))</f>
        <v>0</v>
      </c>
      <c r="J38" s="103"/>
      <c r="K38" s="104"/>
      <c r="L38" s="105"/>
      <c r="M38" s="155" t="str">
        <f t="shared" ref="M38:M46" si="12">IF(OR(K38="",L38=""),"",IF($K$3=5,IF(L38="A+",K38*5,IF(L38="A",K38*4.75,IF(L38="B+",K38*4.5,IF(L38="B",K38*4,IF(L38="C+",K38*3.5,IF(L38="C",K38*3,IF(L38="D+",K38*2.5,IF(L38="D",K38*2,K38*1)))))))),IF(L38="A+",K38*4,IF(L38="A",K38*3.75,IF(L38="B+",K38*3.5,IF(L38="B",K38*3,IF(L38="C+",K38*2.5,IF(L38="C",K38*2,IF(L38="D+",K38*1.5,IF(L38="D",K38*1,0))))))))))</f>
        <v/>
      </c>
      <c r="N38" s="68"/>
      <c r="O38" s="136">
        <f t="shared" ref="O38:O46" si="13">IF(OR(L38="F",L38="DN",M38=""),0,K38)</f>
        <v>0</v>
      </c>
      <c r="P38" s="136">
        <f t="shared" ref="P38:P46" si="14">IF(K38="",0,IF(OR(L38="F",L38="DN"),1,0))</f>
        <v>0</v>
      </c>
      <c r="Q38" s="69"/>
      <c r="R38" s="103"/>
      <c r="S38" s="104"/>
      <c r="T38" s="105"/>
      <c r="U38" s="155" t="str">
        <f t="shared" ref="U38:U46" si="15">IF(OR(S38="",T38=""),"",IF($K$3=5,IF(T38="A+",S38*5,IF(T38="A",S38*4.75,IF(T38="B+",S38*4.5,IF(T38="B",S38*4,IF(T38="C+",S38*3.5,IF(T38="C",S38*3,IF(T38="D+",S38*2.5,IF(T38="D",S38*2,S38*1)))))))),IF(T38="A+",S38*4,IF(T38="A",S38*3.75,IF(T38="B+",S38*3.5,IF(T38="B",S38*3,IF(T38="C+",S38*2.5,IF(T38="C",S38*2,IF(T38="D+",S38*1.5,IF(T38="D",S38*1,0))))))))))</f>
        <v/>
      </c>
      <c r="W38" s="136">
        <f>IF(OR(T38="F",T38="DN",U38=""),0,S38)</f>
        <v>0</v>
      </c>
      <c r="X38" s="136">
        <f>IF(S38="",0,IF(OR(T38="F",T38="DN"),1,0))</f>
        <v>0</v>
      </c>
    </row>
    <row r="39" spans="3:26">
      <c r="C39" s="103"/>
      <c r="D39" s="104"/>
      <c r="E39" s="105"/>
      <c r="F39" s="155" t="str">
        <f t="shared" si="9"/>
        <v/>
      </c>
      <c r="G39" s="68"/>
      <c r="H39" s="136">
        <f t="shared" si="10"/>
        <v>0</v>
      </c>
      <c r="I39" s="136">
        <f t="shared" si="11"/>
        <v>0</v>
      </c>
      <c r="J39" s="103"/>
      <c r="K39" s="104"/>
      <c r="L39" s="105"/>
      <c r="M39" s="155" t="str">
        <f t="shared" si="12"/>
        <v/>
      </c>
      <c r="N39" s="68"/>
      <c r="O39" s="136">
        <f t="shared" si="13"/>
        <v>0</v>
      </c>
      <c r="P39" s="136">
        <f t="shared" si="14"/>
        <v>0</v>
      </c>
      <c r="Q39" s="69"/>
      <c r="R39" s="103"/>
      <c r="S39" s="104"/>
      <c r="T39" s="105"/>
      <c r="U39" s="155" t="str">
        <f t="shared" si="15"/>
        <v/>
      </c>
      <c r="W39" s="136">
        <f t="shared" ref="W39:W46" si="16">IF(OR(T39="F",T39="DN",U39=""),0,S39)</f>
        <v>0</v>
      </c>
      <c r="X39" s="136">
        <f t="shared" ref="X39:X46" si="17">IF(S39="",0,IF(OR(T39="F",T39="DN"),1,0))</f>
        <v>0</v>
      </c>
    </row>
    <row r="40" spans="3:26">
      <c r="C40" s="103"/>
      <c r="D40" s="104"/>
      <c r="E40" s="105"/>
      <c r="F40" s="155" t="str">
        <f t="shared" si="9"/>
        <v/>
      </c>
      <c r="G40" s="68"/>
      <c r="H40" s="136">
        <f t="shared" si="10"/>
        <v>0</v>
      </c>
      <c r="I40" s="136">
        <f t="shared" si="11"/>
        <v>0</v>
      </c>
      <c r="J40" s="103"/>
      <c r="K40" s="104"/>
      <c r="L40" s="105"/>
      <c r="M40" s="155" t="str">
        <f t="shared" si="12"/>
        <v/>
      </c>
      <c r="N40" s="68"/>
      <c r="O40" s="136">
        <f t="shared" si="13"/>
        <v>0</v>
      </c>
      <c r="P40" s="136">
        <f t="shared" si="14"/>
        <v>0</v>
      </c>
      <c r="Q40" s="69"/>
      <c r="R40" s="103"/>
      <c r="S40" s="104"/>
      <c r="T40" s="105"/>
      <c r="U40" s="155" t="str">
        <f t="shared" si="15"/>
        <v/>
      </c>
      <c r="W40" s="136">
        <f t="shared" si="16"/>
        <v>0</v>
      </c>
      <c r="X40" s="136">
        <f t="shared" si="17"/>
        <v>0</v>
      </c>
    </row>
    <row r="41" spans="3:26">
      <c r="C41" s="103"/>
      <c r="D41" s="104"/>
      <c r="E41" s="105"/>
      <c r="F41" s="155" t="str">
        <f t="shared" si="9"/>
        <v/>
      </c>
      <c r="G41" s="68"/>
      <c r="H41" s="136">
        <f t="shared" si="10"/>
        <v>0</v>
      </c>
      <c r="I41" s="136">
        <f t="shared" si="11"/>
        <v>0</v>
      </c>
      <c r="J41" s="103"/>
      <c r="K41" s="104"/>
      <c r="L41" s="105"/>
      <c r="M41" s="155" t="str">
        <f t="shared" si="12"/>
        <v/>
      </c>
      <c r="N41" s="68"/>
      <c r="O41" s="136">
        <f t="shared" si="13"/>
        <v>0</v>
      </c>
      <c r="P41" s="136">
        <f t="shared" si="14"/>
        <v>0</v>
      </c>
      <c r="Q41" s="69"/>
      <c r="R41" s="103"/>
      <c r="S41" s="104"/>
      <c r="T41" s="105"/>
      <c r="U41" s="155" t="str">
        <f t="shared" si="15"/>
        <v/>
      </c>
      <c r="W41" s="136">
        <f t="shared" si="16"/>
        <v>0</v>
      </c>
      <c r="X41" s="136">
        <f t="shared" si="17"/>
        <v>0</v>
      </c>
    </row>
    <row r="42" spans="3:26">
      <c r="C42" s="103"/>
      <c r="D42" s="104"/>
      <c r="E42" s="105"/>
      <c r="F42" s="155" t="str">
        <f t="shared" si="9"/>
        <v/>
      </c>
      <c r="G42" s="68"/>
      <c r="H42" s="136">
        <f t="shared" si="10"/>
        <v>0</v>
      </c>
      <c r="I42" s="136">
        <f t="shared" si="11"/>
        <v>0</v>
      </c>
      <c r="J42" s="103"/>
      <c r="K42" s="104"/>
      <c r="L42" s="105"/>
      <c r="M42" s="155" t="str">
        <f t="shared" si="12"/>
        <v/>
      </c>
      <c r="N42" s="68"/>
      <c r="O42" s="136">
        <f t="shared" si="13"/>
        <v>0</v>
      </c>
      <c r="P42" s="136">
        <f t="shared" si="14"/>
        <v>0</v>
      </c>
      <c r="Q42" s="69"/>
      <c r="R42" s="103"/>
      <c r="S42" s="104"/>
      <c r="T42" s="105"/>
      <c r="U42" s="155" t="str">
        <f t="shared" si="15"/>
        <v/>
      </c>
      <c r="W42" s="136">
        <f t="shared" si="16"/>
        <v>0</v>
      </c>
      <c r="X42" s="136">
        <f t="shared" si="17"/>
        <v>0</v>
      </c>
    </row>
    <row r="43" spans="3:26">
      <c r="C43" s="103"/>
      <c r="D43" s="104"/>
      <c r="E43" s="105"/>
      <c r="F43" s="155" t="str">
        <f t="shared" si="9"/>
        <v/>
      </c>
      <c r="G43" s="68"/>
      <c r="H43" s="136">
        <f t="shared" si="10"/>
        <v>0</v>
      </c>
      <c r="I43" s="136">
        <f t="shared" si="11"/>
        <v>0</v>
      </c>
      <c r="J43" s="103"/>
      <c r="K43" s="104"/>
      <c r="L43" s="105"/>
      <c r="M43" s="155" t="str">
        <f t="shared" si="12"/>
        <v/>
      </c>
      <c r="N43" s="68"/>
      <c r="O43" s="136">
        <f t="shared" si="13"/>
        <v>0</v>
      </c>
      <c r="P43" s="136">
        <f t="shared" si="14"/>
        <v>0</v>
      </c>
      <c r="Q43" s="69"/>
      <c r="R43" s="103"/>
      <c r="S43" s="104"/>
      <c r="T43" s="105"/>
      <c r="U43" s="155" t="str">
        <f t="shared" si="15"/>
        <v/>
      </c>
      <c r="W43" s="136">
        <f t="shared" si="16"/>
        <v>0</v>
      </c>
      <c r="X43" s="136">
        <f t="shared" si="17"/>
        <v>0</v>
      </c>
    </row>
    <row r="44" spans="3:26">
      <c r="C44" s="103"/>
      <c r="D44" s="104"/>
      <c r="E44" s="105"/>
      <c r="F44" s="155" t="str">
        <f t="shared" si="9"/>
        <v/>
      </c>
      <c r="G44" s="68"/>
      <c r="H44" s="136">
        <f t="shared" si="10"/>
        <v>0</v>
      </c>
      <c r="I44" s="136">
        <f t="shared" si="11"/>
        <v>0</v>
      </c>
      <c r="J44" s="103"/>
      <c r="K44" s="104"/>
      <c r="L44" s="105"/>
      <c r="M44" s="155" t="str">
        <f t="shared" si="12"/>
        <v/>
      </c>
      <c r="N44" s="68"/>
      <c r="O44" s="136">
        <f t="shared" si="13"/>
        <v>0</v>
      </c>
      <c r="P44" s="136">
        <f t="shared" si="14"/>
        <v>0</v>
      </c>
      <c r="Q44" s="69"/>
      <c r="R44" s="103"/>
      <c r="S44" s="104"/>
      <c r="T44" s="105"/>
      <c r="U44" s="155" t="str">
        <f t="shared" si="15"/>
        <v/>
      </c>
      <c r="W44" s="136">
        <f t="shared" si="16"/>
        <v>0</v>
      </c>
      <c r="X44" s="136">
        <f t="shared" si="17"/>
        <v>0</v>
      </c>
    </row>
    <row r="45" spans="3:26">
      <c r="C45" s="103"/>
      <c r="D45" s="104"/>
      <c r="E45" s="105"/>
      <c r="F45" s="155" t="str">
        <f t="shared" si="9"/>
        <v/>
      </c>
      <c r="G45" s="68"/>
      <c r="H45" s="136">
        <f t="shared" si="10"/>
        <v>0</v>
      </c>
      <c r="I45" s="136">
        <f t="shared" si="11"/>
        <v>0</v>
      </c>
      <c r="J45" s="103"/>
      <c r="K45" s="104"/>
      <c r="L45" s="105"/>
      <c r="M45" s="155" t="str">
        <f t="shared" si="12"/>
        <v/>
      </c>
      <c r="N45" s="68"/>
      <c r="O45" s="136">
        <f t="shared" si="13"/>
        <v>0</v>
      </c>
      <c r="P45" s="136">
        <f t="shared" si="14"/>
        <v>0</v>
      </c>
      <c r="Q45" s="69"/>
      <c r="R45" s="103"/>
      <c r="S45" s="104"/>
      <c r="T45" s="105"/>
      <c r="U45" s="155" t="str">
        <f t="shared" si="15"/>
        <v/>
      </c>
      <c r="W45" s="136">
        <f t="shared" si="16"/>
        <v>0</v>
      </c>
      <c r="X45" s="136">
        <f t="shared" si="17"/>
        <v>0</v>
      </c>
    </row>
    <row r="46" spans="3:26">
      <c r="C46" s="103"/>
      <c r="D46" s="104"/>
      <c r="E46" s="105"/>
      <c r="F46" s="155" t="str">
        <f t="shared" si="9"/>
        <v/>
      </c>
      <c r="G46" s="68"/>
      <c r="H46" s="136">
        <f t="shared" si="10"/>
        <v>0</v>
      </c>
      <c r="I46" s="136">
        <f t="shared" si="11"/>
        <v>0</v>
      </c>
      <c r="J46" s="103"/>
      <c r="K46" s="104"/>
      <c r="L46" s="105"/>
      <c r="M46" s="155" t="str">
        <f t="shared" si="12"/>
        <v/>
      </c>
      <c r="N46" s="68"/>
      <c r="O46" s="136">
        <f t="shared" si="13"/>
        <v>0</v>
      </c>
      <c r="P46" s="136">
        <f t="shared" si="14"/>
        <v>0</v>
      </c>
      <c r="Q46" s="69"/>
      <c r="R46" s="103"/>
      <c r="S46" s="104"/>
      <c r="T46" s="105"/>
      <c r="U46" s="155" t="str">
        <f t="shared" si="15"/>
        <v/>
      </c>
      <c r="W46" s="136">
        <f t="shared" si="16"/>
        <v>0</v>
      </c>
      <c r="X46" s="136">
        <f t="shared" si="17"/>
        <v>0</v>
      </c>
    </row>
    <row r="47" spans="3:26" ht="15.95" customHeight="1">
      <c r="C47" s="106" t="s">
        <v>3</v>
      </c>
      <c r="D47" s="156" t="str">
        <f>IF(COUNT(D38:D46)=0,"",SUM(D38:D46))</f>
        <v/>
      </c>
      <c r="E47" s="107"/>
      <c r="F47" s="156" t="str">
        <f>IF(COUNT(F38:F46)=0,"",SUM(F38:F46))</f>
        <v/>
      </c>
      <c r="G47" s="68"/>
      <c r="H47" s="136"/>
      <c r="I47" s="136"/>
      <c r="J47" s="106" t="s">
        <v>3</v>
      </c>
      <c r="K47" s="156" t="str">
        <f>IF(COUNT(K38:K46)=0,"",SUM(K38:K46))</f>
        <v/>
      </c>
      <c r="L47" s="107"/>
      <c r="M47" s="156" t="str">
        <f>IF(COUNT(M38:M46)=0,"",SUM(M38:M46))</f>
        <v/>
      </c>
      <c r="N47" s="68"/>
      <c r="R47" s="106" t="s">
        <v>3</v>
      </c>
      <c r="S47" s="156" t="str">
        <f>IF(COUNT(S38:S46)=0,"",SUM(S38:S46))</f>
        <v/>
      </c>
      <c r="T47" s="107"/>
      <c r="U47" s="156" t="str">
        <f>IF(COUNT(U38:U46)=0,"",SUM(U38:U46))</f>
        <v/>
      </c>
    </row>
    <row r="48" spans="3:26" s="135" customFormat="1" ht="13.5" hidden="1" customHeight="1">
      <c r="C48" s="127"/>
      <c r="D48" s="127">
        <f>IF(E38="",0,D38)+(IF(E39="",0,D39)+(IF(E40="",0,D40)+(IF(E41="",0,D41)+(IF(E42="",0,D42)+(IF(E43="",0,D43)+(IF(E44="",0,D44)+(IF(E45="",0,D45)+(IF(E46="",0,D46)))))))))</f>
        <v>0</v>
      </c>
      <c r="E48" s="127"/>
      <c r="F48" s="127">
        <f>IF(F47="",0,F47)</f>
        <v>0</v>
      </c>
      <c r="G48" s="127"/>
      <c r="H48" s="136"/>
      <c r="I48" s="136"/>
      <c r="J48" s="127"/>
      <c r="K48" s="127">
        <f>IF(L38="",0,K38)+(IF(L39="",0,K39)+(IF(L40="",0,K40)+(IF(L41="",0,K41)+(IF(L42="",0,K42)+(IF(L43="",0,K43)+(IF(L44="",0,K44)+(IF(L45="",0,K45)+(IF(L46="",0,K46)))))))))</f>
        <v>0</v>
      </c>
      <c r="L48" s="127"/>
      <c r="M48" s="127">
        <f>IF(M47="",0,M47)</f>
        <v>0</v>
      </c>
      <c r="N48" s="127"/>
      <c r="R48" s="127"/>
      <c r="S48" s="127">
        <f>IF(T38="",0,S38)+(IF(T39="",0,S39)+(IF(T40="",0,S40)+(IF(T41="",0,S41)+(IF(T42="",0,S42)+(IF(T43="",0,S43)+(IF(T44="",0,S44)+(IF(T45="",0,S45)+(IF(T46="",0,S46)))))))))</f>
        <v>0</v>
      </c>
      <c r="T48" s="127"/>
      <c r="U48" s="127">
        <f>IF(U47="",0,U47)</f>
        <v>0</v>
      </c>
    </row>
    <row r="49" spans="3:26" s="108" customFormat="1" ht="15.75" thickBot="1">
      <c r="C49" s="68"/>
      <c r="D49" s="109"/>
      <c r="E49" s="68"/>
      <c r="F49" s="68"/>
      <c r="G49" s="68"/>
      <c r="H49" s="136"/>
      <c r="I49" s="136"/>
      <c r="J49" s="68"/>
      <c r="K49" s="68"/>
      <c r="L49" s="68"/>
      <c r="M49" s="68"/>
      <c r="N49" s="68"/>
      <c r="O49" s="135"/>
      <c r="P49" s="135"/>
      <c r="R49" s="68"/>
      <c r="S49" s="68"/>
      <c r="T49" s="68"/>
      <c r="U49" s="68"/>
      <c r="V49" s="52"/>
      <c r="W49" s="135"/>
      <c r="X49" s="135"/>
      <c r="Y49" s="145"/>
      <c r="Z49" s="145"/>
    </row>
    <row r="50" spans="3:26" ht="15.95" customHeight="1" thickBot="1">
      <c r="C50" s="85" t="s">
        <v>4</v>
      </c>
      <c r="D50" s="157" t="str">
        <f>IF(D48=0,"",(F47)/(D48))</f>
        <v/>
      </c>
      <c r="E50" s="68"/>
      <c r="F50" s="68"/>
      <c r="G50" s="68"/>
      <c r="H50" s="136"/>
      <c r="I50" s="136"/>
      <c r="J50" s="85" t="s">
        <v>4</v>
      </c>
      <c r="K50" s="157" t="str">
        <f>IF(K48=0,"",(M47)/(K48))</f>
        <v/>
      </c>
      <c r="L50" s="68"/>
      <c r="M50" s="68"/>
      <c r="N50" s="68"/>
      <c r="R50" s="85" t="s">
        <v>4</v>
      </c>
      <c r="S50" s="157" t="str">
        <f>IF(S48=0,"",(U47)/(S48))</f>
        <v/>
      </c>
      <c r="T50" s="68"/>
      <c r="U50" s="68"/>
    </row>
    <row r="51" spans="3:26" ht="15.75" thickBot="1">
      <c r="D51" s="110"/>
      <c r="E51" s="68"/>
      <c r="F51" s="68"/>
      <c r="G51" s="68"/>
      <c r="H51" s="136"/>
      <c r="I51" s="136"/>
      <c r="K51" s="110"/>
      <c r="L51" s="68"/>
      <c r="M51" s="68"/>
      <c r="N51" s="68"/>
      <c r="S51" s="110"/>
      <c r="T51" s="68"/>
      <c r="U51" s="68"/>
    </row>
    <row r="52" spans="3:26" ht="15.95" customHeight="1">
      <c r="C52" s="86" t="s">
        <v>5</v>
      </c>
      <c r="D52" s="153" t="str">
        <f>IF(D48=0,"",(U24+F48+M24+F24)/D53)</f>
        <v/>
      </c>
      <c r="E52" s="88"/>
      <c r="F52" s="68"/>
      <c r="G52" s="68"/>
      <c r="H52" s="136"/>
      <c r="I52" s="136"/>
      <c r="J52" s="86" t="s">
        <v>5</v>
      </c>
      <c r="K52" s="153" t="str">
        <f>IF(K48=0,"",(U24+F48+M48+M24+F24)/K53)</f>
        <v/>
      </c>
      <c r="L52" s="88"/>
      <c r="M52" s="68"/>
      <c r="N52" s="68"/>
      <c r="R52" s="86" t="s">
        <v>5</v>
      </c>
      <c r="S52" s="153" t="str">
        <f>IF(S48=0,"",(U24+F48+M48+M24+F24+U48)/S53)</f>
        <v/>
      </c>
      <c r="T52" s="88"/>
      <c r="U52" s="68"/>
    </row>
    <row r="53" spans="3:26" s="87" customFormat="1" ht="15.95" customHeight="1" thickBot="1">
      <c r="C53" s="89" t="s">
        <v>26</v>
      </c>
      <c r="D53" s="154" t="str">
        <f>IF(D48=0,"",S24+D48+K24+D24)</f>
        <v/>
      </c>
      <c r="G53" s="68"/>
      <c r="H53" s="137"/>
      <c r="I53" s="137"/>
      <c r="J53" s="89" t="s">
        <v>26</v>
      </c>
      <c r="K53" s="154" t="str">
        <f>IF(K48=0,"",K48+S24+D48+K24+D24)</f>
        <v/>
      </c>
      <c r="N53" s="68"/>
      <c r="O53" s="141"/>
      <c r="P53" s="141"/>
      <c r="Q53" s="90"/>
      <c r="R53" s="89" t="s">
        <v>26</v>
      </c>
      <c r="S53" s="154" t="str">
        <f>IF(S48=0,"",K48+S24+D48+K24+D24+S48)</f>
        <v/>
      </c>
      <c r="V53" s="52"/>
      <c r="W53" s="141"/>
      <c r="X53" s="141"/>
      <c r="Y53" s="146"/>
      <c r="Z53" s="146"/>
    </row>
    <row r="54" spans="3:26">
      <c r="G54" s="68"/>
      <c r="H54" s="136"/>
      <c r="I54" s="136"/>
      <c r="N54" s="68"/>
    </row>
    <row r="55" spans="3:26" s="165" customFormat="1" ht="15.95" customHeight="1">
      <c r="C55" s="175" t="str">
        <f>IF(D53="","",IF($K$3=4,IF(D52&lt;1,"Academic Probation",IF(OR(D50&lt;2,AND(D52&gt;=1,D52&lt;2)),"Academic Warning","Good Standing")),IF(D52&lt;2,"Academic Warning","Good Standing")))</f>
        <v/>
      </c>
      <c r="D55" s="175"/>
      <c r="G55" s="166"/>
      <c r="H55" s="167"/>
      <c r="I55" s="167"/>
      <c r="J55" s="175" t="str">
        <f>IF(K53="","",IF($K$3=4,IF(K52&lt;1,"Academic Probation",IF(OR(K50&lt;2,AND(K52&gt;=1,K52&lt;2)),"Academic Warning","Good Standing")),IF(K52&lt;2,"Academic Warning","Good Standing")))</f>
        <v/>
      </c>
      <c r="K55" s="175"/>
      <c r="N55" s="166"/>
      <c r="O55" s="168"/>
      <c r="P55" s="168"/>
      <c r="R55" s="169"/>
      <c r="S55" s="169"/>
      <c r="V55" s="169"/>
      <c r="W55" s="168"/>
      <c r="X55" s="168"/>
      <c r="Y55" s="170"/>
      <c r="Z55" s="170"/>
    </row>
    <row r="56" spans="3:26" s="91" customFormat="1" ht="5.0999999999999996" customHeight="1">
      <c r="C56" s="164"/>
      <c r="D56" s="164"/>
      <c r="G56" s="68"/>
      <c r="H56" s="138"/>
      <c r="I56" s="138"/>
      <c r="J56" s="164"/>
      <c r="K56" s="164"/>
      <c r="N56" s="68"/>
      <c r="O56" s="142"/>
      <c r="P56" s="142"/>
      <c r="R56" s="52"/>
      <c r="S56" s="52"/>
      <c r="V56" s="52"/>
      <c r="W56" s="142"/>
      <c r="X56" s="142"/>
      <c r="Y56" s="147"/>
      <c r="Z56" s="147"/>
    </row>
    <row r="57" spans="3:26" s="171" customFormat="1" ht="15.95" customHeight="1">
      <c r="C57" s="176" t="str">
        <f>IF(D53="","",IF($K$3=4,IF(AND(D50&gt;=3.75,F47&gt;=60),"First Distinction",IF(AND(D50&gt;=3.5,F47&gt;=56),"Second Distinction",IF(AND(D50&gt;=3,F47&gt;=48),"Third Distinction",""))),""))</f>
        <v/>
      </c>
      <c r="D57" s="176"/>
      <c r="H57" s="172"/>
      <c r="I57" s="172"/>
      <c r="J57" s="176" t="str">
        <f>IF(K53="","",IF($K$3=4,IF(AND(K50&gt;=3.75,M47&gt;=60),"First Distinction",IF(AND(K50&gt;=3.5,M47&gt;=56),"Second Distinction",IF(AND(K50&gt;=3,M47&gt;=48),"Third Distinction",""))),""))</f>
        <v/>
      </c>
      <c r="K57" s="176"/>
      <c r="O57" s="173"/>
      <c r="P57" s="173"/>
      <c r="W57" s="173"/>
      <c r="X57" s="173"/>
    </row>
    <row r="58" spans="3:26" ht="30" customHeight="1" thickBot="1">
      <c r="G58" s="68"/>
      <c r="H58" s="136"/>
      <c r="I58" s="136"/>
      <c r="N58" s="68"/>
    </row>
    <row r="59" spans="3:26" s="95" customFormat="1" ht="20.45" customHeight="1">
      <c r="C59" s="67" t="s">
        <v>21</v>
      </c>
      <c r="D59" s="93"/>
      <c r="E59" s="93"/>
      <c r="F59" s="93"/>
      <c r="G59" s="68"/>
      <c r="H59" s="139"/>
      <c r="I59" s="139"/>
      <c r="J59" s="111" t="s">
        <v>22</v>
      </c>
      <c r="K59" s="93"/>
      <c r="L59" s="93"/>
      <c r="M59" s="93"/>
      <c r="N59" s="68"/>
      <c r="O59" s="143"/>
      <c r="P59" s="143"/>
      <c r="Q59" s="94"/>
      <c r="R59" s="111" t="s">
        <v>16</v>
      </c>
      <c r="S59" s="93"/>
      <c r="T59" s="93"/>
      <c r="U59" s="93"/>
      <c r="V59" s="52"/>
      <c r="W59" s="143"/>
      <c r="X59" s="143"/>
      <c r="Y59" s="148"/>
      <c r="Z59" s="148"/>
    </row>
    <row r="60" spans="3:26" ht="15.95" customHeight="1">
      <c r="C60" s="71" t="s">
        <v>20</v>
      </c>
      <c r="D60" s="72" t="s">
        <v>0</v>
      </c>
      <c r="E60" s="72" t="s">
        <v>1</v>
      </c>
      <c r="F60" s="73" t="s">
        <v>2</v>
      </c>
      <c r="G60" s="68"/>
      <c r="H60" s="136"/>
      <c r="I60" s="136"/>
      <c r="J60" s="112" t="s">
        <v>20</v>
      </c>
      <c r="K60" s="113" t="s">
        <v>0</v>
      </c>
      <c r="L60" s="113" t="s">
        <v>1</v>
      </c>
      <c r="M60" s="113" t="s">
        <v>2</v>
      </c>
      <c r="N60" s="68"/>
      <c r="R60" s="112" t="s">
        <v>20</v>
      </c>
      <c r="S60" s="113" t="s">
        <v>0</v>
      </c>
      <c r="T60" s="113" t="s">
        <v>1</v>
      </c>
      <c r="U60" s="113" t="s">
        <v>2</v>
      </c>
    </row>
    <row r="61" spans="3:26" ht="0.95" customHeight="1">
      <c r="C61" s="74"/>
      <c r="D61" s="75"/>
      <c r="E61" s="75"/>
      <c r="F61" s="76"/>
      <c r="G61" s="68"/>
      <c r="H61" s="136"/>
      <c r="I61" s="136"/>
      <c r="J61" s="74"/>
      <c r="K61" s="75"/>
      <c r="L61" s="75"/>
      <c r="M61" s="76"/>
      <c r="N61" s="68"/>
      <c r="R61" s="74"/>
      <c r="S61" s="75"/>
      <c r="T61" s="75"/>
      <c r="U61" s="76"/>
    </row>
    <row r="62" spans="3:26">
      <c r="C62" s="77"/>
      <c r="D62" s="78"/>
      <c r="E62" s="79"/>
      <c r="F62" s="150" t="str">
        <f t="shared" ref="F62:F70" si="18">IF(OR(D62="",E62=""),"",IF($K$3=5,IF(E62="A+",D62*5,IF(E62="A",D62*4.75,IF(E62="B+",D62*4.5,IF(E62="B",D62*4,IF(E62="C+",D62*3.5,IF(E62="C",D62*3,IF(E62="D+",D62*2.5,IF(E62="D",D62*2,D62*1)))))))),IF(E62="A+",D62*4,IF(E62="A",D62*3.75,IF(E62="B+",D62*3.5,IF(E62="B",D62*3,IF(E62="C+",D62*2.5,IF(E62="C",D62*2,IF(E62="D+",D62*1.5,IF(E62="D",D62*1,0))))))))))</f>
        <v/>
      </c>
      <c r="G62" s="68"/>
      <c r="H62" s="136">
        <f t="shared" ref="H62:H70" si="19">IF(OR(E62="F",E62="DN",F62=""),0,D62)</f>
        <v>0</v>
      </c>
      <c r="I62" s="136">
        <f t="shared" ref="I62:I70" si="20">IF(D62="",0,IF(OR(E62="F",E62="DN"),1,0))</f>
        <v>0</v>
      </c>
      <c r="J62" s="114"/>
      <c r="K62" s="115"/>
      <c r="L62" s="79"/>
      <c r="M62" s="150" t="str">
        <f t="shared" ref="M62:M70" si="21">IF(OR(K62="",L62=""),"",IF($K$3=5,IF(L62="A+",K62*5,IF(L62="A",K62*4.75,IF(L62="B+",K62*4.5,IF(L62="B",K62*4,IF(L62="C+",K62*3.5,IF(L62="C",K62*3,IF(L62="D+",K62*2.5,IF(L62="D",K62*2,K62*1)))))))),IF(L62="A+",K62*4,IF(L62="A",K62*3.75,IF(L62="B+",K62*3.5,IF(L62="B",K62*3,IF(L62="C+",K62*2.5,IF(L62="C",K62*2,IF(L62="D+",K62*1.5,IF(L62="D",K62*1,0))))))))))</f>
        <v/>
      </c>
      <c r="N62" s="68"/>
      <c r="O62" s="136">
        <f t="shared" ref="O62:O70" si="22">IF(OR(L62="F",L62="DN",M62=""),0,K62)</f>
        <v>0</v>
      </c>
      <c r="P62" s="136">
        <f t="shared" ref="P62:P70" si="23">IF(K62="",0,IF(OR(L62="F",L62="DN"),1,0))</f>
        <v>0</v>
      </c>
      <c r="Q62" s="69"/>
      <c r="R62" s="114"/>
      <c r="S62" s="115"/>
      <c r="T62" s="79"/>
      <c r="U62" s="150" t="str">
        <f t="shared" ref="U62:U70" si="24">IF(OR(S62="",T62=""),"",IF($K$3=5,IF(T62="A+",S62*5,IF(T62="A",S62*4.75,IF(T62="B+",S62*4.5,IF(T62="B",S62*4,IF(T62="C+",S62*3.5,IF(T62="C",S62*3,IF(T62="D+",S62*2.5,IF(T62="D",S62*2,S62*1)))))))),IF(T62="A+",S62*4,IF(T62="A",S62*3.75,IF(T62="B+",S62*3.5,IF(T62="B",S62*3,IF(T62="C+",S62*2.5,IF(T62="C",S62*2,IF(T62="D+",S62*1.5,IF(T62="D",S62*1,0))))))))))</f>
        <v/>
      </c>
      <c r="W62" s="136">
        <f t="shared" ref="W62:W70" si="25">IF(OR(T62="F",T62="DN",U62=""),0,S62)</f>
        <v>0</v>
      </c>
      <c r="X62" s="136">
        <f>IF(S62="",0,IF(OR(T62="F",T62="DN"),1,0))</f>
        <v>0</v>
      </c>
    </row>
    <row r="63" spans="3:26">
      <c r="C63" s="77"/>
      <c r="D63" s="78"/>
      <c r="E63" s="79"/>
      <c r="F63" s="150" t="str">
        <f t="shared" si="18"/>
        <v/>
      </c>
      <c r="G63" s="68"/>
      <c r="H63" s="136">
        <f t="shared" si="19"/>
        <v>0</v>
      </c>
      <c r="I63" s="136">
        <f t="shared" si="20"/>
        <v>0</v>
      </c>
      <c r="J63" s="114"/>
      <c r="K63" s="115"/>
      <c r="L63" s="79"/>
      <c r="M63" s="150" t="str">
        <f t="shared" si="21"/>
        <v/>
      </c>
      <c r="N63" s="68"/>
      <c r="O63" s="136">
        <f t="shared" si="22"/>
        <v>0</v>
      </c>
      <c r="P63" s="136">
        <f t="shared" si="23"/>
        <v>0</v>
      </c>
      <c r="Q63" s="69"/>
      <c r="R63" s="77"/>
      <c r="S63" s="78"/>
      <c r="T63" s="79"/>
      <c r="U63" s="150" t="str">
        <f t="shared" si="24"/>
        <v/>
      </c>
      <c r="W63" s="136">
        <f t="shared" si="25"/>
        <v>0</v>
      </c>
      <c r="X63" s="136">
        <f t="shared" ref="X63:X70" si="26">IF(S63="",0,IF(OR(T63="F",T63="DN"),1,0))</f>
        <v>0</v>
      </c>
    </row>
    <row r="64" spans="3:26">
      <c r="C64" s="77"/>
      <c r="D64" s="78"/>
      <c r="E64" s="79"/>
      <c r="F64" s="150" t="str">
        <f t="shared" si="18"/>
        <v/>
      </c>
      <c r="G64" s="68"/>
      <c r="H64" s="136">
        <f t="shared" si="19"/>
        <v>0</v>
      </c>
      <c r="I64" s="136">
        <f t="shared" si="20"/>
        <v>0</v>
      </c>
      <c r="J64" s="114"/>
      <c r="K64" s="115"/>
      <c r="L64" s="79"/>
      <c r="M64" s="150" t="str">
        <f t="shared" si="21"/>
        <v/>
      </c>
      <c r="N64" s="68"/>
      <c r="O64" s="136">
        <f t="shared" si="22"/>
        <v>0</v>
      </c>
      <c r="P64" s="136">
        <f t="shared" si="23"/>
        <v>0</v>
      </c>
      <c r="Q64" s="69"/>
      <c r="R64" s="77"/>
      <c r="S64" s="78"/>
      <c r="T64" s="79"/>
      <c r="U64" s="150" t="str">
        <f t="shared" si="24"/>
        <v/>
      </c>
      <c r="W64" s="136">
        <f t="shared" si="25"/>
        <v>0</v>
      </c>
      <c r="X64" s="136">
        <f t="shared" si="26"/>
        <v>0</v>
      </c>
    </row>
    <row r="65" spans="3:26">
      <c r="C65" s="77"/>
      <c r="D65" s="78"/>
      <c r="E65" s="79"/>
      <c r="F65" s="150" t="str">
        <f t="shared" si="18"/>
        <v/>
      </c>
      <c r="G65" s="68"/>
      <c r="H65" s="136">
        <f t="shared" si="19"/>
        <v>0</v>
      </c>
      <c r="I65" s="136">
        <f t="shared" si="20"/>
        <v>0</v>
      </c>
      <c r="J65" s="114"/>
      <c r="K65" s="115"/>
      <c r="L65" s="79"/>
      <c r="M65" s="150" t="str">
        <f t="shared" si="21"/>
        <v/>
      </c>
      <c r="N65" s="68"/>
      <c r="O65" s="136">
        <f t="shared" si="22"/>
        <v>0</v>
      </c>
      <c r="P65" s="136">
        <f t="shared" si="23"/>
        <v>0</v>
      </c>
      <c r="Q65" s="69"/>
      <c r="R65" s="77"/>
      <c r="S65" s="78"/>
      <c r="T65" s="79"/>
      <c r="U65" s="150" t="str">
        <f t="shared" si="24"/>
        <v/>
      </c>
      <c r="W65" s="136">
        <f t="shared" si="25"/>
        <v>0</v>
      </c>
      <c r="X65" s="136">
        <f t="shared" si="26"/>
        <v>0</v>
      </c>
    </row>
    <row r="66" spans="3:26">
      <c r="C66" s="77"/>
      <c r="D66" s="78"/>
      <c r="E66" s="79"/>
      <c r="F66" s="150" t="str">
        <f t="shared" si="18"/>
        <v/>
      </c>
      <c r="G66" s="68"/>
      <c r="H66" s="136">
        <f t="shared" si="19"/>
        <v>0</v>
      </c>
      <c r="I66" s="136">
        <f t="shared" si="20"/>
        <v>0</v>
      </c>
      <c r="J66" s="114"/>
      <c r="K66" s="115"/>
      <c r="L66" s="79"/>
      <c r="M66" s="150" t="str">
        <f t="shared" si="21"/>
        <v/>
      </c>
      <c r="N66" s="68"/>
      <c r="O66" s="136">
        <f t="shared" si="22"/>
        <v>0</v>
      </c>
      <c r="P66" s="136">
        <f t="shared" si="23"/>
        <v>0</v>
      </c>
      <c r="Q66" s="69"/>
      <c r="R66" s="77"/>
      <c r="S66" s="78"/>
      <c r="T66" s="79"/>
      <c r="U66" s="150" t="str">
        <f t="shared" si="24"/>
        <v/>
      </c>
      <c r="W66" s="136">
        <f t="shared" si="25"/>
        <v>0</v>
      </c>
      <c r="X66" s="136">
        <f t="shared" si="26"/>
        <v>0</v>
      </c>
    </row>
    <row r="67" spans="3:26">
      <c r="C67" s="77"/>
      <c r="D67" s="78"/>
      <c r="E67" s="79"/>
      <c r="F67" s="150" t="str">
        <f t="shared" si="18"/>
        <v/>
      </c>
      <c r="G67" s="68"/>
      <c r="H67" s="136">
        <f t="shared" si="19"/>
        <v>0</v>
      </c>
      <c r="I67" s="136">
        <f t="shared" si="20"/>
        <v>0</v>
      </c>
      <c r="J67" s="114"/>
      <c r="K67" s="115"/>
      <c r="L67" s="79"/>
      <c r="M67" s="150" t="str">
        <f t="shared" si="21"/>
        <v/>
      </c>
      <c r="N67" s="68"/>
      <c r="O67" s="136">
        <f t="shared" si="22"/>
        <v>0</v>
      </c>
      <c r="P67" s="136">
        <f t="shared" si="23"/>
        <v>0</v>
      </c>
      <c r="Q67" s="69"/>
      <c r="R67" s="77"/>
      <c r="S67" s="78"/>
      <c r="T67" s="79"/>
      <c r="U67" s="150" t="str">
        <f t="shared" si="24"/>
        <v/>
      </c>
      <c r="W67" s="136">
        <f t="shared" si="25"/>
        <v>0</v>
      </c>
      <c r="X67" s="136">
        <f t="shared" si="26"/>
        <v>0</v>
      </c>
    </row>
    <row r="68" spans="3:26">
      <c r="C68" s="77"/>
      <c r="D68" s="78"/>
      <c r="E68" s="79"/>
      <c r="F68" s="150" t="str">
        <f t="shared" si="18"/>
        <v/>
      </c>
      <c r="G68" s="68"/>
      <c r="H68" s="136">
        <f t="shared" si="19"/>
        <v>0</v>
      </c>
      <c r="I68" s="136">
        <f t="shared" si="20"/>
        <v>0</v>
      </c>
      <c r="J68" s="114"/>
      <c r="K68" s="115"/>
      <c r="L68" s="79"/>
      <c r="M68" s="150" t="str">
        <f t="shared" si="21"/>
        <v/>
      </c>
      <c r="N68" s="68"/>
      <c r="O68" s="136">
        <f t="shared" si="22"/>
        <v>0</v>
      </c>
      <c r="P68" s="136">
        <f t="shared" si="23"/>
        <v>0</v>
      </c>
      <c r="Q68" s="69"/>
      <c r="R68" s="77"/>
      <c r="S68" s="78"/>
      <c r="T68" s="79"/>
      <c r="U68" s="150" t="str">
        <f t="shared" si="24"/>
        <v/>
      </c>
      <c r="W68" s="136">
        <f t="shared" si="25"/>
        <v>0</v>
      </c>
      <c r="X68" s="136">
        <f t="shared" si="26"/>
        <v>0</v>
      </c>
    </row>
    <row r="69" spans="3:26">
      <c r="C69" s="80"/>
      <c r="D69" s="78"/>
      <c r="E69" s="79"/>
      <c r="F69" s="150" t="str">
        <f t="shared" si="18"/>
        <v/>
      </c>
      <c r="G69" s="68"/>
      <c r="H69" s="136">
        <f t="shared" si="19"/>
        <v>0</v>
      </c>
      <c r="I69" s="136">
        <f t="shared" si="20"/>
        <v>0</v>
      </c>
      <c r="J69" s="114"/>
      <c r="K69" s="115"/>
      <c r="L69" s="79"/>
      <c r="M69" s="150" t="str">
        <f t="shared" si="21"/>
        <v/>
      </c>
      <c r="N69" s="68"/>
      <c r="O69" s="136">
        <f t="shared" si="22"/>
        <v>0</v>
      </c>
      <c r="P69" s="136">
        <f t="shared" si="23"/>
        <v>0</v>
      </c>
      <c r="Q69" s="69"/>
      <c r="R69" s="77"/>
      <c r="S69" s="78"/>
      <c r="T69" s="79"/>
      <c r="U69" s="150" t="str">
        <f t="shared" si="24"/>
        <v/>
      </c>
      <c r="W69" s="136">
        <f t="shared" si="25"/>
        <v>0</v>
      </c>
      <c r="X69" s="136">
        <f t="shared" si="26"/>
        <v>0</v>
      </c>
    </row>
    <row r="70" spans="3:26">
      <c r="C70" s="80"/>
      <c r="D70" s="78"/>
      <c r="E70" s="79"/>
      <c r="F70" s="150" t="str">
        <f t="shared" si="18"/>
        <v/>
      </c>
      <c r="G70" s="68"/>
      <c r="H70" s="136">
        <f t="shared" si="19"/>
        <v>0</v>
      </c>
      <c r="I70" s="136">
        <f t="shared" si="20"/>
        <v>0</v>
      </c>
      <c r="J70" s="114"/>
      <c r="K70" s="78"/>
      <c r="L70" s="79"/>
      <c r="M70" s="150" t="str">
        <f t="shared" si="21"/>
        <v/>
      </c>
      <c r="N70" s="68"/>
      <c r="O70" s="136">
        <f t="shared" si="22"/>
        <v>0</v>
      </c>
      <c r="P70" s="136">
        <f t="shared" si="23"/>
        <v>0</v>
      </c>
      <c r="Q70" s="69"/>
      <c r="R70" s="80"/>
      <c r="S70" s="78"/>
      <c r="T70" s="79"/>
      <c r="U70" s="150" t="str">
        <f t="shared" si="24"/>
        <v/>
      </c>
      <c r="W70" s="136">
        <f t="shared" si="25"/>
        <v>0</v>
      </c>
      <c r="X70" s="136">
        <f t="shared" si="26"/>
        <v>0</v>
      </c>
    </row>
    <row r="71" spans="3:26" ht="15.95" customHeight="1">
      <c r="C71" s="81" t="s">
        <v>3</v>
      </c>
      <c r="D71" s="151" t="str">
        <f>IF(COUNT(D62:D70)=0,"",SUM(D62:D70))</f>
        <v/>
      </c>
      <c r="E71" s="82"/>
      <c r="F71" s="151" t="str">
        <f>IF(COUNT(F62:F70)=0,"",SUM(F62:F70))</f>
        <v/>
      </c>
      <c r="G71" s="68"/>
      <c r="H71" s="136"/>
      <c r="I71" s="136"/>
      <c r="J71" s="81" t="s">
        <v>3</v>
      </c>
      <c r="K71" s="151" t="str">
        <f>IF(COUNT(K62:K70)=0,"",SUM(K62:K70))</f>
        <v/>
      </c>
      <c r="L71" s="82"/>
      <c r="M71" s="151" t="str">
        <f>IF(COUNT(M62:M70)=0,"",SUM(M62:M70))</f>
        <v/>
      </c>
      <c r="N71" s="68"/>
      <c r="R71" s="81" t="s">
        <v>3</v>
      </c>
      <c r="S71" s="151" t="str">
        <f>IF(COUNT(S62:S70)=0,"",SUM(S62:S70))</f>
        <v/>
      </c>
      <c r="T71" s="82"/>
      <c r="U71" s="151" t="str">
        <f>IF(COUNT(U62:U70)=0,"",SUM(U62:U70))</f>
        <v/>
      </c>
    </row>
    <row r="72" spans="3:26" s="135" customFormat="1" ht="15.6" hidden="1" customHeight="1">
      <c r="C72" s="127"/>
      <c r="D72" s="127">
        <f>(IF(E62="",0,D62)+(IF(E63="",0,D63)+(IF(E64="",0,D64)+(IF(E65="",0,D65)+(IF(E66="",0,D66)+IF(E67="",0,D67)+(IF(E68="",0,D68)+(IF(E69="",0,D69)+(IF(E70="",0,D70)))))))))</f>
        <v>0</v>
      </c>
      <c r="E72" s="127"/>
      <c r="F72" s="127">
        <f>IF(F71="",0,F71)</f>
        <v>0</v>
      </c>
      <c r="G72" s="127"/>
      <c r="H72" s="136"/>
      <c r="I72" s="136"/>
      <c r="J72" s="127"/>
      <c r="K72" s="127">
        <f>(IF(L62="",0,K62)+(IF(L63="",0,K63)+(IF(L64="",0,K64)+(IF(L65="",0,K65)+(IF(L66="",0,K66)+IF(L67="",0,K67)+(IF(L68="",0,K68)+(IF(L69="",0,K69)+(IF(L70="",0,K70)))))))))</f>
        <v>0</v>
      </c>
      <c r="L72" s="127"/>
      <c r="M72" s="127">
        <f>IF(M71="",0,M71)</f>
        <v>0</v>
      </c>
      <c r="N72" s="127"/>
      <c r="R72" s="127"/>
      <c r="S72" s="127">
        <f>(IF(T62="",0,S62)+(IF(T63="",0,S63)+(IF(T64="",0,S64)+(IF(T65="",0,S65)+(IF(T66="",0,S66)+IF(T67="",0,S67)+(IF(T68="",0,S68)+(IF(T69="",0,S69)+(IF(T70="",0,S70)))))))))</f>
        <v>0</v>
      </c>
      <c r="T72" s="127"/>
      <c r="U72" s="127">
        <f>IF(U71="",0,U71)</f>
        <v>0</v>
      </c>
    </row>
    <row r="73" spans="3:26" s="108" customFormat="1" ht="15.75" thickBot="1">
      <c r="C73" s="68"/>
      <c r="D73" s="68"/>
      <c r="E73" s="68"/>
      <c r="F73" s="68"/>
      <c r="G73" s="68"/>
      <c r="H73" s="136"/>
      <c r="I73" s="136"/>
      <c r="J73" s="68"/>
      <c r="K73" s="68"/>
      <c r="L73" s="68"/>
      <c r="M73" s="68"/>
      <c r="N73" s="68"/>
      <c r="O73" s="135"/>
      <c r="P73" s="135"/>
      <c r="R73" s="68"/>
      <c r="S73" s="68"/>
      <c r="T73" s="68"/>
      <c r="U73" s="68"/>
      <c r="V73" s="52"/>
      <c r="W73" s="135"/>
      <c r="X73" s="135"/>
      <c r="Y73" s="145"/>
      <c r="Z73" s="145"/>
    </row>
    <row r="74" spans="3:26" ht="15.95" customHeight="1" thickBot="1">
      <c r="C74" s="85" t="s">
        <v>4</v>
      </c>
      <c r="D74" s="152" t="str">
        <f>IF(D72=0,"",(F71)/(D72))</f>
        <v/>
      </c>
      <c r="E74" s="68"/>
      <c r="F74" s="68"/>
      <c r="G74" s="68"/>
      <c r="H74" s="136"/>
      <c r="I74" s="136"/>
      <c r="J74" s="116" t="s">
        <v>4</v>
      </c>
      <c r="K74" s="159" t="str">
        <f>IF(K72=0,"",(M71)/(K72))</f>
        <v/>
      </c>
      <c r="L74" s="68"/>
      <c r="M74" s="68"/>
      <c r="N74" s="68"/>
      <c r="R74" s="116" t="s">
        <v>4</v>
      </c>
      <c r="S74" s="159" t="str">
        <f>IF(S72=0,"",(U71)/(S72))</f>
        <v/>
      </c>
      <c r="T74" s="68"/>
      <c r="U74" s="68"/>
    </row>
    <row r="75" spans="3:26" ht="15.75" thickBot="1">
      <c r="E75" s="68"/>
      <c r="F75" s="68"/>
      <c r="G75" s="68"/>
      <c r="H75" s="136"/>
      <c r="I75" s="136"/>
      <c r="L75" s="68"/>
      <c r="M75" s="68"/>
      <c r="N75" s="68"/>
      <c r="T75" s="68"/>
      <c r="U75" s="68"/>
    </row>
    <row r="76" spans="3:26" ht="15.95" customHeight="1">
      <c r="C76" s="86" t="s">
        <v>5</v>
      </c>
      <c r="D76" s="153" t="str">
        <f>IF(D72=0,"",(U24+F48+M48+M24+F24+U48+F72)/D77)</f>
        <v/>
      </c>
      <c r="E76" s="88"/>
      <c r="F76" s="68"/>
      <c r="G76" s="68"/>
      <c r="H76" s="136"/>
      <c r="I76" s="136"/>
      <c r="J76" s="117" t="s">
        <v>5</v>
      </c>
      <c r="K76" s="158" t="str">
        <f>IF(K72=0,"",(U24+F48+M48+M24+F24+U48+F72+M72)/K77)</f>
        <v/>
      </c>
      <c r="L76" s="88"/>
      <c r="M76" s="68"/>
      <c r="N76" s="68"/>
      <c r="R76" s="117" t="s">
        <v>5</v>
      </c>
      <c r="S76" s="158" t="str">
        <f>IF(S72=0,"",(U24+F48+M48+M24+F24+U48+F72+M72+U72)/S77)</f>
        <v/>
      </c>
      <c r="T76" s="88"/>
      <c r="U76" s="68"/>
    </row>
    <row r="77" spans="3:26" s="87" customFormat="1" ht="15.95" customHeight="1" thickBot="1">
      <c r="C77" s="89" t="s">
        <v>26</v>
      </c>
      <c r="D77" s="154" t="str">
        <f>IF(D72=0,"",D72+K48+S24+D48+K24+D24+S48)</f>
        <v/>
      </c>
      <c r="G77" s="68"/>
      <c r="H77" s="137"/>
      <c r="I77" s="137"/>
      <c r="J77" s="118" t="s">
        <v>26</v>
      </c>
      <c r="K77" s="154" t="str">
        <f>IF(K72=0,"",D72+K48+S24+D48+K24+D24+S48+K72)</f>
        <v/>
      </c>
      <c r="N77" s="68"/>
      <c r="O77" s="141"/>
      <c r="P77" s="141"/>
      <c r="Q77" s="90"/>
      <c r="R77" s="118" t="s">
        <v>26</v>
      </c>
      <c r="S77" s="154" t="str">
        <f>IF(S72=0,"",S72+D72+K48+S24+D48+K24+D24+S48+K72)</f>
        <v/>
      </c>
      <c r="V77" s="52"/>
      <c r="W77" s="141"/>
      <c r="X77" s="141"/>
      <c r="Y77" s="146"/>
      <c r="Z77" s="146"/>
    </row>
    <row r="78" spans="3:26">
      <c r="G78" s="68"/>
      <c r="H78" s="136"/>
      <c r="I78" s="136"/>
      <c r="N78" s="68"/>
    </row>
    <row r="79" spans="3:26" s="165" customFormat="1" ht="15.95" customHeight="1">
      <c r="C79" s="175" t="str">
        <f>IF(D77="","",IF($K$3=4,IF(D76&lt;1,"Academic Probation",IF(OR(D74&lt;2,AND(D76&gt;=1,D76&lt;2)),"Academic Warning","Good Standing")),IF(D76&lt;2,"Academic Warning","Good Standing")))</f>
        <v/>
      </c>
      <c r="D79" s="175"/>
      <c r="G79" s="166"/>
      <c r="H79" s="167"/>
      <c r="I79" s="167"/>
      <c r="J79" s="175" t="str">
        <f>IF(K77="","",IF($K$3=4,IF(K76&lt;1,"Academic Probation",IF(OR(K74&lt;2,AND(K76&gt;=1,K76&lt;2)),"Academic Warning","Good Standing")),IF(K76&lt;2,"Academic Warning","Good Standing")))</f>
        <v/>
      </c>
      <c r="K79" s="175"/>
      <c r="N79" s="166"/>
      <c r="O79" s="168"/>
      <c r="P79" s="168"/>
      <c r="R79" s="169"/>
      <c r="S79" s="169"/>
      <c r="V79" s="169"/>
      <c r="W79" s="168"/>
      <c r="X79" s="168"/>
      <c r="Y79" s="170"/>
      <c r="Z79" s="170"/>
    </row>
    <row r="80" spans="3:26" s="91" customFormat="1" ht="5.0999999999999996" customHeight="1">
      <c r="C80" s="164"/>
      <c r="D80" s="164"/>
      <c r="G80" s="68"/>
      <c r="H80" s="138"/>
      <c r="I80" s="138"/>
      <c r="J80" s="164"/>
      <c r="K80" s="164"/>
      <c r="N80" s="68"/>
      <c r="O80" s="142"/>
      <c r="P80" s="142"/>
      <c r="R80" s="52"/>
      <c r="S80" s="52"/>
      <c r="V80" s="52"/>
      <c r="W80" s="142"/>
      <c r="X80" s="142"/>
      <c r="Y80" s="147"/>
      <c r="Z80" s="147"/>
    </row>
    <row r="81" spans="3:26" s="171" customFormat="1" ht="15.95" customHeight="1">
      <c r="C81" s="176" t="str">
        <f>IF(D77="","",IF($K$3=4,IF(AND(D74&gt;=3.75,F71&gt;=60),"First Distinction",IF(AND(D74&gt;=3.5,F71&gt;=56),"Second Distinction",IF(AND(D74&gt;=3,F71&gt;=48),"Third Distinction",""))),""))</f>
        <v/>
      </c>
      <c r="D81" s="176"/>
      <c r="H81" s="172"/>
      <c r="I81" s="172"/>
      <c r="J81" s="176" t="str">
        <f>IF(K77="","",IF($K$3=4,IF(AND(K74&gt;=3.75,M71&gt;=60),"First Distinction",IF(AND(K74&gt;=3.5,M71&gt;=56),"Second Distinction",IF(AND(K74&gt;=3,M71&gt;=48),"Third Distinction",""))),""))</f>
        <v/>
      </c>
      <c r="K81" s="176"/>
      <c r="O81" s="173"/>
      <c r="P81" s="173"/>
      <c r="W81" s="173"/>
      <c r="X81" s="173"/>
    </row>
    <row r="82" spans="3:26" ht="30" customHeight="1" thickBot="1">
      <c r="G82" s="68"/>
      <c r="H82" s="136"/>
      <c r="I82" s="136"/>
      <c r="N82" s="68"/>
    </row>
    <row r="83" spans="3:26" s="120" customFormat="1" ht="20.45" customHeight="1">
      <c r="C83" s="92" t="s">
        <v>32</v>
      </c>
      <c r="D83" s="119"/>
      <c r="E83" s="119"/>
      <c r="F83" s="119"/>
      <c r="G83" s="68"/>
      <c r="H83" s="139"/>
      <c r="I83" s="139"/>
      <c r="J83" s="92" t="s">
        <v>31</v>
      </c>
      <c r="K83" s="119"/>
      <c r="L83" s="119"/>
      <c r="M83" s="119"/>
      <c r="N83" s="68"/>
      <c r="O83" s="143"/>
      <c r="P83" s="143"/>
      <c r="R83" s="92" t="s">
        <v>16</v>
      </c>
      <c r="S83" s="119"/>
      <c r="T83" s="119"/>
      <c r="U83" s="119"/>
      <c r="V83" s="52"/>
      <c r="W83" s="143"/>
      <c r="X83" s="143"/>
      <c r="Y83" s="148"/>
      <c r="Z83" s="148"/>
    </row>
    <row r="84" spans="3:26" ht="15.95" customHeight="1">
      <c r="C84" s="99" t="s">
        <v>20</v>
      </c>
      <c r="D84" s="121" t="s">
        <v>0</v>
      </c>
      <c r="E84" s="122" t="s">
        <v>1</v>
      </c>
      <c r="F84" s="122" t="s">
        <v>2</v>
      </c>
      <c r="G84" s="68"/>
      <c r="H84" s="136"/>
      <c r="I84" s="136"/>
      <c r="J84" s="121" t="s">
        <v>20</v>
      </c>
      <c r="K84" s="122" t="s">
        <v>0</v>
      </c>
      <c r="L84" s="122" t="s">
        <v>1</v>
      </c>
      <c r="M84" s="122" t="s">
        <v>2</v>
      </c>
      <c r="N84" s="68"/>
      <c r="R84" s="121" t="s">
        <v>20</v>
      </c>
      <c r="S84" s="122" t="s">
        <v>0</v>
      </c>
      <c r="T84" s="122" t="s">
        <v>1</v>
      </c>
      <c r="U84" s="122" t="s">
        <v>2</v>
      </c>
    </row>
    <row r="85" spans="3:26" ht="0.95" customHeight="1">
      <c r="C85" s="100"/>
      <c r="D85" s="101"/>
      <c r="E85" s="101"/>
      <c r="F85" s="102"/>
      <c r="G85" s="68"/>
      <c r="H85" s="136"/>
      <c r="I85" s="136"/>
      <c r="J85" s="100"/>
      <c r="K85" s="101"/>
      <c r="L85" s="101"/>
      <c r="M85" s="102"/>
      <c r="N85" s="68"/>
      <c r="R85" s="100"/>
      <c r="S85" s="101"/>
      <c r="T85" s="101"/>
      <c r="U85" s="102"/>
    </row>
    <row r="86" spans="3:26">
      <c r="C86" s="123"/>
      <c r="D86" s="104"/>
      <c r="E86" s="105"/>
      <c r="F86" s="155" t="str">
        <f t="shared" ref="F86:F94" si="27">IF(OR(D86="",E86=""),"",IF($K$3=5,IF(E86="A+",D86*5,IF(E86="A",D86*4.75,IF(E86="B+",D86*4.5,IF(E86="B",D86*4,IF(E86="C+",D86*3.5,IF(E86="C",D86*3,IF(E86="D+",D86*2.5,IF(E86="D",D86*2,D86*1)))))))),IF(E86="A+",D86*4,IF(E86="A",D86*3.75,IF(E86="B+",D86*3.5,IF(E86="B",D86*3,IF(E86="C+",D86*2.5,IF(E86="C",D86*2,IF(E86="D+",D86*1.5,IF(E86="D",D86*1,0))))))))))</f>
        <v/>
      </c>
      <c r="G86" s="68"/>
      <c r="H86" s="136">
        <f t="shared" ref="H86:H94" si="28">IF(OR(E86="F",E86="DN",F86=""),0,D86)</f>
        <v>0</v>
      </c>
      <c r="I86" s="136">
        <f t="shared" ref="I86:I94" si="29">IF(D86="",0,IF(OR(E86="F",E86="DN"),1,0))</f>
        <v>0</v>
      </c>
      <c r="J86" s="123"/>
      <c r="K86" s="104"/>
      <c r="L86" s="105"/>
      <c r="M86" s="155" t="str">
        <f t="shared" ref="M86:M94" si="30">IF(OR(K86="",L86=""),"",IF($K$3=5,IF(L86="A+",K86*5,IF(L86="A",K86*4.75,IF(L86="B+",K86*4.5,IF(L86="B",K86*4,IF(L86="C+",K86*3.5,IF(L86="C",K86*3,IF(L86="D+",K86*2.5,IF(L86="D",K86*2,K86*1)))))))),IF(L86="A+",K86*4,IF(L86="A",K86*3.75,IF(L86="B+",K86*3.5,IF(L86="B",K86*3,IF(L86="C+",K86*2.5,IF(L86="C",K86*2,IF(L86="D+",K86*1.5,IF(L86="D",K86*1,0))))))))))</f>
        <v/>
      </c>
      <c r="N86" s="68"/>
      <c r="O86" s="136">
        <f t="shared" ref="O86:O94" si="31">IF(OR(L86="F",L86="DN",M86=""),0,K86)</f>
        <v>0</v>
      </c>
      <c r="P86" s="136">
        <f t="shared" ref="P86:P94" si="32">IF(K86="",0,IF(OR(L86="F",L86="DN"),1,0))</f>
        <v>0</v>
      </c>
      <c r="Q86" s="69"/>
      <c r="R86" s="124"/>
      <c r="S86" s="104"/>
      <c r="T86" s="105"/>
      <c r="U86" s="155" t="str">
        <f t="shared" ref="U86:U94" si="33">IF(OR(S86="",T86=""),"",IF($K$3=5,IF(T86="A+",S86*5,IF(T86="A",S86*4.75,IF(T86="B+",S86*4.5,IF(T86="B",S86*4,IF(T86="C+",S86*3.5,IF(T86="C",S86*3,IF(T86="D+",S86*2.5,IF(T86="D",S86*2,S86*1)))))))),IF(T86="A+",S86*4,IF(T86="A",S86*3.75,IF(T86="B+",S86*3.5,IF(T86="B",S86*3,IF(T86="C+",S86*2.5,IF(T86="C",S86*2,IF(T86="D+",S86*1.5,IF(T86="D",S86*1,0))))))))))</f>
        <v/>
      </c>
      <c r="W86" s="136">
        <f t="shared" ref="W86:W94" si="34">IF(OR(T86="F",T86="DN",U86=""),0,S86)</f>
        <v>0</v>
      </c>
      <c r="X86" s="136">
        <f>IF(S86="",0,IF(OR(T86="F",T86="DN"),1,0))</f>
        <v>0</v>
      </c>
    </row>
    <row r="87" spans="3:26">
      <c r="C87" s="123"/>
      <c r="D87" s="104"/>
      <c r="E87" s="105"/>
      <c r="F87" s="155" t="str">
        <f t="shared" si="27"/>
        <v/>
      </c>
      <c r="G87" s="68"/>
      <c r="H87" s="136">
        <f t="shared" si="28"/>
        <v>0</v>
      </c>
      <c r="I87" s="136">
        <f t="shared" si="29"/>
        <v>0</v>
      </c>
      <c r="J87" s="123"/>
      <c r="K87" s="104"/>
      <c r="L87" s="105"/>
      <c r="M87" s="155" t="str">
        <f t="shared" si="30"/>
        <v/>
      </c>
      <c r="N87" s="68"/>
      <c r="O87" s="136">
        <f t="shared" si="31"/>
        <v>0</v>
      </c>
      <c r="P87" s="136">
        <f t="shared" si="32"/>
        <v>0</v>
      </c>
      <c r="Q87" s="69"/>
      <c r="R87" s="124"/>
      <c r="S87" s="104"/>
      <c r="T87" s="105"/>
      <c r="U87" s="155" t="str">
        <f t="shared" si="33"/>
        <v/>
      </c>
      <c r="W87" s="136">
        <f t="shared" si="34"/>
        <v>0</v>
      </c>
      <c r="X87" s="136">
        <f t="shared" ref="X87:X94" si="35">IF(S87="",0,IF(OR(T87="F",T87="DN"),1,0))</f>
        <v>0</v>
      </c>
    </row>
    <row r="88" spans="3:26">
      <c r="C88" s="123"/>
      <c r="D88" s="104"/>
      <c r="E88" s="105"/>
      <c r="F88" s="155" t="str">
        <f t="shared" si="27"/>
        <v/>
      </c>
      <c r="G88" s="68"/>
      <c r="H88" s="136">
        <f t="shared" si="28"/>
        <v>0</v>
      </c>
      <c r="I88" s="136">
        <f t="shared" si="29"/>
        <v>0</v>
      </c>
      <c r="J88" s="123"/>
      <c r="K88" s="104"/>
      <c r="L88" s="105"/>
      <c r="M88" s="155" t="str">
        <f t="shared" si="30"/>
        <v/>
      </c>
      <c r="N88" s="68"/>
      <c r="O88" s="136">
        <f t="shared" si="31"/>
        <v>0</v>
      </c>
      <c r="P88" s="136">
        <f t="shared" si="32"/>
        <v>0</v>
      </c>
      <c r="Q88" s="69"/>
      <c r="R88" s="124"/>
      <c r="S88" s="104"/>
      <c r="T88" s="105"/>
      <c r="U88" s="155" t="str">
        <f t="shared" si="33"/>
        <v/>
      </c>
      <c r="W88" s="136">
        <f t="shared" si="34"/>
        <v>0</v>
      </c>
      <c r="X88" s="136">
        <f t="shared" si="35"/>
        <v>0</v>
      </c>
    </row>
    <row r="89" spans="3:26">
      <c r="C89" s="123"/>
      <c r="D89" s="104"/>
      <c r="E89" s="105"/>
      <c r="F89" s="155" t="str">
        <f t="shared" si="27"/>
        <v/>
      </c>
      <c r="G89" s="68"/>
      <c r="H89" s="136">
        <f t="shared" si="28"/>
        <v>0</v>
      </c>
      <c r="I89" s="136">
        <f t="shared" si="29"/>
        <v>0</v>
      </c>
      <c r="J89" s="123"/>
      <c r="K89" s="104"/>
      <c r="L89" s="105"/>
      <c r="M89" s="155" t="str">
        <f t="shared" si="30"/>
        <v/>
      </c>
      <c r="N89" s="68"/>
      <c r="O89" s="136">
        <f t="shared" si="31"/>
        <v>0</v>
      </c>
      <c r="P89" s="136">
        <f t="shared" si="32"/>
        <v>0</v>
      </c>
      <c r="Q89" s="69"/>
      <c r="R89" s="123"/>
      <c r="S89" s="104"/>
      <c r="T89" s="105"/>
      <c r="U89" s="155" t="str">
        <f t="shared" si="33"/>
        <v/>
      </c>
      <c r="W89" s="136">
        <f t="shared" si="34"/>
        <v>0</v>
      </c>
      <c r="X89" s="136">
        <f t="shared" si="35"/>
        <v>0</v>
      </c>
    </row>
    <row r="90" spans="3:26">
      <c r="C90" s="123"/>
      <c r="D90" s="104"/>
      <c r="E90" s="105"/>
      <c r="F90" s="155" t="str">
        <f t="shared" si="27"/>
        <v/>
      </c>
      <c r="G90" s="68"/>
      <c r="H90" s="136">
        <f t="shared" si="28"/>
        <v>0</v>
      </c>
      <c r="I90" s="136">
        <f t="shared" si="29"/>
        <v>0</v>
      </c>
      <c r="J90" s="123"/>
      <c r="K90" s="104"/>
      <c r="L90" s="105"/>
      <c r="M90" s="155" t="str">
        <f t="shared" si="30"/>
        <v/>
      </c>
      <c r="N90" s="68"/>
      <c r="O90" s="136">
        <f t="shared" si="31"/>
        <v>0</v>
      </c>
      <c r="P90" s="136">
        <f t="shared" si="32"/>
        <v>0</v>
      </c>
      <c r="Q90" s="69"/>
      <c r="R90" s="123"/>
      <c r="S90" s="104"/>
      <c r="T90" s="105"/>
      <c r="U90" s="155" t="str">
        <f t="shared" si="33"/>
        <v/>
      </c>
      <c r="W90" s="136">
        <f t="shared" si="34"/>
        <v>0</v>
      </c>
      <c r="X90" s="136">
        <f t="shared" si="35"/>
        <v>0</v>
      </c>
    </row>
    <row r="91" spans="3:26">
      <c r="C91" s="123"/>
      <c r="D91" s="104"/>
      <c r="E91" s="105"/>
      <c r="F91" s="155" t="str">
        <f t="shared" si="27"/>
        <v/>
      </c>
      <c r="G91" s="68"/>
      <c r="H91" s="136">
        <f t="shared" si="28"/>
        <v>0</v>
      </c>
      <c r="I91" s="136">
        <f t="shared" si="29"/>
        <v>0</v>
      </c>
      <c r="J91" s="123"/>
      <c r="K91" s="104"/>
      <c r="L91" s="105"/>
      <c r="M91" s="155" t="str">
        <f t="shared" si="30"/>
        <v/>
      </c>
      <c r="N91" s="68"/>
      <c r="O91" s="136">
        <f t="shared" si="31"/>
        <v>0</v>
      </c>
      <c r="P91" s="136">
        <f t="shared" si="32"/>
        <v>0</v>
      </c>
      <c r="Q91" s="69"/>
      <c r="R91" s="123"/>
      <c r="S91" s="104"/>
      <c r="T91" s="105"/>
      <c r="U91" s="155" t="str">
        <f t="shared" si="33"/>
        <v/>
      </c>
      <c r="W91" s="136">
        <f t="shared" si="34"/>
        <v>0</v>
      </c>
      <c r="X91" s="136">
        <f t="shared" si="35"/>
        <v>0</v>
      </c>
    </row>
    <row r="92" spans="3:26">
      <c r="C92" s="124"/>
      <c r="D92" s="104"/>
      <c r="E92" s="105"/>
      <c r="F92" s="155" t="str">
        <f t="shared" si="27"/>
        <v/>
      </c>
      <c r="G92" s="68"/>
      <c r="H92" s="136">
        <f t="shared" si="28"/>
        <v>0</v>
      </c>
      <c r="I92" s="136">
        <f t="shared" si="29"/>
        <v>0</v>
      </c>
      <c r="J92" s="124"/>
      <c r="K92" s="104"/>
      <c r="L92" s="105"/>
      <c r="M92" s="155" t="str">
        <f t="shared" si="30"/>
        <v/>
      </c>
      <c r="N92" s="68"/>
      <c r="O92" s="136">
        <f t="shared" si="31"/>
        <v>0</v>
      </c>
      <c r="P92" s="136">
        <f t="shared" si="32"/>
        <v>0</v>
      </c>
      <c r="Q92" s="69"/>
      <c r="R92" s="123"/>
      <c r="S92" s="104"/>
      <c r="T92" s="105"/>
      <c r="U92" s="155" t="str">
        <f t="shared" si="33"/>
        <v/>
      </c>
      <c r="W92" s="136">
        <f t="shared" si="34"/>
        <v>0</v>
      </c>
      <c r="X92" s="136">
        <f t="shared" si="35"/>
        <v>0</v>
      </c>
    </row>
    <row r="93" spans="3:26">
      <c r="C93" s="123"/>
      <c r="D93" s="104"/>
      <c r="E93" s="105"/>
      <c r="F93" s="155" t="str">
        <f t="shared" si="27"/>
        <v/>
      </c>
      <c r="G93" s="68"/>
      <c r="H93" s="136">
        <f t="shared" si="28"/>
        <v>0</v>
      </c>
      <c r="I93" s="136">
        <f t="shared" si="29"/>
        <v>0</v>
      </c>
      <c r="J93" s="123"/>
      <c r="K93" s="104"/>
      <c r="L93" s="105"/>
      <c r="M93" s="155" t="str">
        <f t="shared" si="30"/>
        <v/>
      </c>
      <c r="N93" s="68"/>
      <c r="O93" s="136">
        <f t="shared" si="31"/>
        <v>0</v>
      </c>
      <c r="P93" s="136">
        <f t="shared" si="32"/>
        <v>0</v>
      </c>
      <c r="Q93" s="69"/>
      <c r="R93" s="123"/>
      <c r="S93" s="104"/>
      <c r="T93" s="105"/>
      <c r="U93" s="155" t="str">
        <f t="shared" si="33"/>
        <v/>
      </c>
      <c r="W93" s="136">
        <f t="shared" si="34"/>
        <v>0</v>
      </c>
      <c r="X93" s="136">
        <f t="shared" si="35"/>
        <v>0</v>
      </c>
    </row>
    <row r="94" spans="3:26">
      <c r="C94" s="103"/>
      <c r="D94" s="104"/>
      <c r="E94" s="105"/>
      <c r="F94" s="155" t="str">
        <f t="shared" si="27"/>
        <v/>
      </c>
      <c r="G94" s="68"/>
      <c r="H94" s="136">
        <f t="shared" si="28"/>
        <v>0</v>
      </c>
      <c r="I94" s="136">
        <f t="shared" si="29"/>
        <v>0</v>
      </c>
      <c r="J94" s="103"/>
      <c r="K94" s="104"/>
      <c r="L94" s="105"/>
      <c r="M94" s="155" t="str">
        <f t="shared" si="30"/>
        <v/>
      </c>
      <c r="N94" s="68"/>
      <c r="O94" s="136">
        <f t="shared" si="31"/>
        <v>0</v>
      </c>
      <c r="P94" s="136">
        <f t="shared" si="32"/>
        <v>0</v>
      </c>
      <c r="Q94" s="69"/>
      <c r="R94" s="123"/>
      <c r="S94" s="104"/>
      <c r="T94" s="105"/>
      <c r="U94" s="155" t="str">
        <f t="shared" si="33"/>
        <v/>
      </c>
      <c r="W94" s="136">
        <f t="shared" si="34"/>
        <v>0</v>
      </c>
      <c r="X94" s="136">
        <f t="shared" si="35"/>
        <v>0</v>
      </c>
    </row>
    <row r="95" spans="3:26" ht="15.95" customHeight="1">
      <c r="C95" s="106" t="s">
        <v>3</v>
      </c>
      <c r="D95" s="156" t="str">
        <f>IF(COUNT(D85:D94)=0,"",SUM(D85:D94))</f>
        <v/>
      </c>
      <c r="E95" s="107"/>
      <c r="F95" s="156" t="str">
        <f>IF(COUNT(F85:F94)=0,"",SUM(F85:F94))</f>
        <v/>
      </c>
      <c r="G95" s="68"/>
      <c r="H95" s="136"/>
      <c r="I95" s="136"/>
      <c r="J95" s="106" t="s">
        <v>3</v>
      </c>
      <c r="K95" s="156" t="str">
        <f>IF(COUNT(K85:K94)=0,"",SUM(K85:K94))</f>
        <v/>
      </c>
      <c r="L95" s="107"/>
      <c r="M95" s="156" t="str">
        <f>IF(COUNT(M85:M94)=0,"",SUM(M85:M94))</f>
        <v/>
      </c>
      <c r="N95" s="68"/>
      <c r="R95" s="106" t="s">
        <v>3</v>
      </c>
      <c r="S95" s="156" t="str">
        <f>IF(COUNT(S85:S94)=0,"",SUM(S85:S94))</f>
        <v/>
      </c>
      <c r="T95" s="107"/>
      <c r="U95" s="156" t="str">
        <f>IF(COUNT(U85:U94)=0,"",SUM(U85:U94))</f>
        <v/>
      </c>
    </row>
    <row r="96" spans="3:26" s="135" customFormat="1" ht="12.95" hidden="1" customHeight="1">
      <c r="C96" s="127"/>
      <c r="D96" s="127">
        <f>(IF(E86="",0,D86)+(IF(E87="",0,D87)+(IF(E88="",0,D88)+(IF(E89="",0,D89)+(IF(E90="",0,D90)+IF(E91="",0,D91)+(IF(E92="",0,D92)+(IF(E93="",0,D93)+(IF(E94="",0,D94)))))))))</f>
        <v>0</v>
      </c>
      <c r="E96" s="127"/>
      <c r="F96" s="127">
        <f>IF(F95="",0,F95)</f>
        <v>0</v>
      </c>
      <c r="G96" s="127"/>
      <c r="H96" s="136"/>
      <c r="I96" s="136"/>
      <c r="J96" s="127"/>
      <c r="K96" s="127">
        <f>(IF(L86="",0,K86)+(IF(L87="",0,K87)+(IF(L88="",0,K88)+(IF(L89="",0,K89)+(IF(L90="",0,K90)+IF(L91="",0,K91)+(IF(L92="",0,K92)+(IF(L93="",0,K93)+(IF(L94="",0,K94)))))))))</f>
        <v>0</v>
      </c>
      <c r="L96" s="127"/>
      <c r="M96" s="127">
        <f>IF(M95="",0,M95)</f>
        <v>0</v>
      </c>
      <c r="N96" s="127"/>
      <c r="R96" s="127"/>
      <c r="S96" s="127">
        <f>(IF(T86="",0,S86)+(IF(T87="",0,S87)+(IF(T88="",0,S88)+(IF(T89="",0,S89)+(IF(T90="",0,S90)+IF(T91="",0,S91)+(IF(T92="",0,S92)+(IF(T93="",0,S93)+(IF(T94="",0,S94)))))))))</f>
        <v>0</v>
      </c>
      <c r="T96" s="127"/>
      <c r="U96" s="127">
        <f>IF(U95="",0,U95)</f>
        <v>0</v>
      </c>
    </row>
    <row r="97" spans="3:26" s="108" customFormat="1" ht="15.75" thickBot="1">
      <c r="C97" s="68"/>
      <c r="D97" s="68"/>
      <c r="E97" s="68"/>
      <c r="F97" s="68"/>
      <c r="G97" s="68"/>
      <c r="H97" s="136"/>
      <c r="I97" s="136"/>
      <c r="J97" s="68"/>
      <c r="K97" s="68"/>
      <c r="L97" s="68"/>
      <c r="M97" s="68"/>
      <c r="N97" s="68"/>
      <c r="O97" s="135"/>
      <c r="P97" s="135"/>
      <c r="R97" s="68"/>
      <c r="S97" s="68"/>
      <c r="T97" s="68"/>
      <c r="U97" s="68"/>
      <c r="V97" s="52"/>
      <c r="W97" s="135"/>
      <c r="X97" s="135"/>
      <c r="Y97" s="145"/>
      <c r="Z97" s="145"/>
    </row>
    <row r="98" spans="3:26" ht="15.95" customHeight="1" thickBot="1">
      <c r="C98" s="85" t="s">
        <v>4</v>
      </c>
      <c r="D98" s="152" t="str">
        <f>IF(D96=0,"",(F95)/(D96))</f>
        <v/>
      </c>
      <c r="E98" s="68"/>
      <c r="F98" s="68"/>
      <c r="G98" s="68"/>
      <c r="H98" s="136"/>
      <c r="I98" s="136"/>
      <c r="J98" s="116" t="s">
        <v>4</v>
      </c>
      <c r="K98" s="159" t="str">
        <f>IF(K96=0,"",(M95)/(K96))</f>
        <v/>
      </c>
      <c r="L98" s="68"/>
      <c r="M98" s="68"/>
      <c r="N98" s="68"/>
      <c r="R98" s="116" t="s">
        <v>4</v>
      </c>
      <c r="S98" s="159" t="str">
        <f>IF(S96=0,"",(U95)/(S96))</f>
        <v/>
      </c>
      <c r="T98" s="68"/>
      <c r="U98" s="68"/>
    </row>
    <row r="99" spans="3:26" ht="15.75" thickBot="1">
      <c r="E99" s="68"/>
      <c r="F99" s="68"/>
      <c r="G99" s="68"/>
      <c r="H99" s="136"/>
      <c r="I99" s="136"/>
      <c r="L99" s="68"/>
      <c r="M99" s="68"/>
      <c r="N99" s="68"/>
      <c r="T99" s="68"/>
      <c r="U99" s="68"/>
    </row>
    <row r="100" spans="3:26" ht="15.95" customHeight="1">
      <c r="C100" s="86" t="s">
        <v>5</v>
      </c>
      <c r="D100" s="153" t="str">
        <f>IF(D96=0,"",(U24+F48+M48+M24+F24+U48+F72+M72+U72+F96)/D101)</f>
        <v/>
      </c>
      <c r="E100" s="88"/>
      <c r="F100" s="68"/>
      <c r="G100" s="68"/>
      <c r="H100" s="136"/>
      <c r="I100" s="136"/>
      <c r="J100" s="117" t="s">
        <v>5</v>
      </c>
      <c r="K100" s="158" t="str">
        <f>IF(K96=0,"",(U24+F48+M48+M24+F24+U48+F72+M72+U72+F96+M96)/K101)</f>
        <v/>
      </c>
      <c r="L100" s="88"/>
      <c r="M100" s="68"/>
      <c r="N100" s="68"/>
      <c r="R100" s="117" t="s">
        <v>5</v>
      </c>
      <c r="S100" s="158" t="str">
        <f>IF(S96=0,"",(U24+F48+M48+M24+F24+U48+F72+M72+U72+F96+M96+U96)/S101)</f>
        <v/>
      </c>
      <c r="T100" s="88"/>
      <c r="U100" s="68"/>
    </row>
    <row r="101" spans="3:26" s="87" customFormat="1" ht="15.95" customHeight="1" thickBot="1">
      <c r="C101" s="89" t="s">
        <v>26</v>
      </c>
      <c r="D101" s="154" t="str">
        <f>IF(D96=0,"",S72+D72+K48+S24+D48+K24+D24+S48+K72+D96)</f>
        <v/>
      </c>
      <c r="G101" s="68"/>
      <c r="H101" s="137"/>
      <c r="I101" s="137"/>
      <c r="J101" s="118" t="s">
        <v>26</v>
      </c>
      <c r="K101" s="154" t="str">
        <f>IF(K96=0,"",S72+D72+K48+S24+D48+K24+D24+S48+K72+D96+K96)</f>
        <v/>
      </c>
      <c r="N101" s="68"/>
      <c r="O101" s="141"/>
      <c r="P101" s="141"/>
      <c r="Q101" s="90"/>
      <c r="R101" s="118" t="s">
        <v>26</v>
      </c>
      <c r="S101" s="154" t="str">
        <f>IF(S96=0,"",S72+D72+K48+S24+D48+K24+D24+S48+K72+D96+K96+S96)</f>
        <v/>
      </c>
      <c r="V101" s="52"/>
      <c r="W101" s="141"/>
      <c r="X101" s="141"/>
      <c r="Y101" s="146"/>
      <c r="Z101" s="146"/>
    </row>
    <row r="102" spans="3:26">
      <c r="G102" s="68"/>
      <c r="H102" s="136"/>
      <c r="I102" s="136"/>
      <c r="N102" s="68"/>
    </row>
    <row r="103" spans="3:26" s="165" customFormat="1" ht="15.95" customHeight="1">
      <c r="C103" s="175" t="str">
        <f>IF(D101="","",IF($K$3=4,IF(D100&lt;1,"Academic Probation",IF(OR(D98&lt;2,AND(D100&gt;=1,D100&lt;2)),"Academic Warning","Good Standing")),IF(D100&lt;2,"Academic Warning","Good Standing")))</f>
        <v/>
      </c>
      <c r="D103" s="175"/>
      <c r="G103" s="166"/>
      <c r="H103" s="167"/>
      <c r="I103" s="167"/>
      <c r="J103" s="175" t="str">
        <f>IF(K101="","",IF($K$3=4,IF(K100&lt;1,"Academic Probation",IF(OR(K98&lt;2,AND(K100&gt;=1,K100&lt;2)),"Academic Warning","Good Standing")),IF(K100&lt;2,"Academic Warning","Good Standing")))</f>
        <v/>
      </c>
      <c r="K103" s="175"/>
      <c r="N103" s="166"/>
      <c r="O103" s="168"/>
      <c r="P103" s="168"/>
      <c r="R103" s="169"/>
      <c r="S103" s="169"/>
      <c r="V103" s="169"/>
      <c r="W103" s="168"/>
      <c r="X103" s="168"/>
      <c r="Y103" s="170"/>
      <c r="Z103" s="170"/>
    </row>
    <row r="104" spans="3:26" s="91" customFormat="1" ht="5.0999999999999996" customHeight="1">
      <c r="C104" s="164"/>
      <c r="D104" s="164"/>
      <c r="G104" s="68"/>
      <c r="H104" s="138"/>
      <c r="I104" s="138"/>
      <c r="J104" s="164"/>
      <c r="K104" s="164"/>
      <c r="N104" s="68"/>
      <c r="O104" s="142"/>
      <c r="P104" s="142"/>
      <c r="R104" s="52"/>
      <c r="S104" s="52"/>
      <c r="V104" s="52"/>
      <c r="W104" s="142"/>
      <c r="X104" s="142"/>
      <c r="Y104" s="147"/>
      <c r="Z104" s="147"/>
    </row>
    <row r="105" spans="3:26" s="171" customFormat="1" ht="15.95" customHeight="1">
      <c r="C105" s="176" t="str">
        <f>IF(D101="","",IF($K$3=4,IF(AND(D98&gt;=3.75,F95&gt;=60),"First Distinction",IF(AND(D98&gt;=3.5,F95&gt;=56),"Second Distinction",IF(AND(D98&gt;=3,F95&gt;=48),"Third Distinction",""))),""))</f>
        <v/>
      </c>
      <c r="D105" s="176"/>
      <c r="H105" s="172"/>
      <c r="I105" s="172"/>
      <c r="J105" s="176" t="str">
        <f>IF(K101="","",IF($K$3=4,IF(AND(K98&gt;=3.75,M95&gt;=60),"First Distinction",IF(AND(K98&gt;=3.5,M95&gt;=56),"Second Distinction",IF(AND(K98&gt;=3,M95&gt;=48),"Third Distinction",""))),""))</f>
        <v/>
      </c>
      <c r="K105" s="176"/>
      <c r="O105" s="173"/>
      <c r="P105" s="173"/>
      <c r="W105" s="173"/>
      <c r="X105" s="173"/>
    </row>
    <row r="106" spans="3:26" ht="30" customHeight="1" thickBot="1">
      <c r="G106" s="68"/>
      <c r="H106" s="136"/>
      <c r="I106" s="136"/>
      <c r="N106" s="68"/>
    </row>
    <row r="107" spans="3:26" s="119" customFormat="1" ht="20.45" customHeight="1">
      <c r="C107" s="67" t="s">
        <v>23</v>
      </c>
      <c r="G107" s="68"/>
      <c r="H107" s="140"/>
      <c r="I107" s="140"/>
      <c r="J107" s="67" t="s">
        <v>24</v>
      </c>
      <c r="N107" s="68"/>
      <c r="O107" s="144"/>
      <c r="P107" s="144"/>
      <c r="R107" s="67" t="s">
        <v>16</v>
      </c>
      <c r="V107" s="52"/>
      <c r="W107" s="144"/>
      <c r="X107" s="144"/>
      <c r="Y107" s="149"/>
      <c r="Z107" s="149"/>
    </row>
    <row r="108" spans="3:26" ht="15.95" customHeight="1">
      <c r="C108" s="71" t="s">
        <v>20</v>
      </c>
      <c r="D108" s="72" t="s">
        <v>0</v>
      </c>
      <c r="E108" s="72" t="s">
        <v>1</v>
      </c>
      <c r="F108" s="73" t="s">
        <v>2</v>
      </c>
      <c r="G108" s="68"/>
      <c r="H108" s="136"/>
      <c r="I108" s="136"/>
      <c r="J108" s="71" t="s">
        <v>20</v>
      </c>
      <c r="K108" s="72" t="s">
        <v>0</v>
      </c>
      <c r="L108" s="72" t="s">
        <v>1</v>
      </c>
      <c r="M108" s="73" t="s">
        <v>2</v>
      </c>
      <c r="N108" s="68"/>
      <c r="R108" s="71" t="s">
        <v>20</v>
      </c>
      <c r="S108" s="72" t="s">
        <v>0</v>
      </c>
      <c r="T108" s="72" t="s">
        <v>1</v>
      </c>
      <c r="U108" s="73" t="s">
        <v>2</v>
      </c>
    </row>
    <row r="109" spans="3:26" ht="0.95" customHeight="1">
      <c r="C109" s="74"/>
      <c r="D109" s="75"/>
      <c r="E109" s="75"/>
      <c r="F109" s="76"/>
      <c r="G109" s="68"/>
      <c r="H109" s="136"/>
      <c r="I109" s="136"/>
      <c r="J109" s="74"/>
      <c r="K109" s="75"/>
      <c r="L109" s="75"/>
      <c r="M109" s="76"/>
      <c r="N109" s="68"/>
      <c r="R109" s="74"/>
      <c r="S109" s="75"/>
      <c r="T109" s="75"/>
      <c r="U109" s="76"/>
    </row>
    <row r="110" spans="3:26">
      <c r="C110" s="77"/>
      <c r="D110" s="78"/>
      <c r="E110" s="79"/>
      <c r="F110" s="150" t="str">
        <f t="shared" ref="F110:F118" si="36">IF(OR(D110="",E110=""),"",IF($K$3=5,IF(E110="A+",D110*5,IF(E110="A",D110*4.75,IF(E110="B+",D110*4.5,IF(E110="B",D110*4,IF(E110="C+",D110*3.5,IF(E110="C",D110*3,IF(E110="D+",D110*2.5,IF(E110="D",D110*2,D110*1)))))))),IF(E110="A+",D110*4,IF(E110="A",D110*3.75,IF(E110="B+",D110*3.5,IF(E110="B",D110*3,IF(E110="C+",D110*2.5,IF(E110="C",D110*2,IF(E110="D+",D110*1.5,IF(E110="D",D110*1,0))))))))))</f>
        <v/>
      </c>
      <c r="G110" s="68"/>
      <c r="H110" s="136">
        <f t="shared" ref="H110:H118" si="37">IF(OR(E110="F",E110="DN",F110=""),0,D110)</f>
        <v>0</v>
      </c>
      <c r="I110" s="136">
        <f t="shared" ref="I110:I118" si="38">IF(D110="",0,IF(OR(E110="F",E110="DN"),1,0))</f>
        <v>0</v>
      </c>
      <c r="J110" s="77"/>
      <c r="K110" s="78"/>
      <c r="L110" s="79"/>
      <c r="M110" s="150" t="str">
        <f t="shared" ref="M110:M118" si="39">IF(OR(K110="",L110=""),"",IF($K$3=5,IF(L110="A+",K110*5,IF(L110="A",K110*4.75,IF(L110="B+",K110*4.5,IF(L110="B",K110*4,IF(L110="C+",K110*3.5,IF(L110="C",K110*3,IF(L110="D+",K110*2.5,IF(L110="D",K110*2,K110*1)))))))),IF(L110="A+",K110*4,IF(L110="A",K110*3.75,IF(L110="B+",K110*3.5,IF(L110="B",K110*3,IF(L110="C+",K110*2.5,IF(L110="C",K110*2,IF(L110="D+",K110*1.5,IF(L110="D",K110*1,0))))))))))</f>
        <v/>
      </c>
      <c r="N110" s="68"/>
      <c r="O110" s="136">
        <f t="shared" ref="O110:O118" si="40">IF(OR(L110="F",L110="DN",M110=""),0,K110)</f>
        <v>0</v>
      </c>
      <c r="P110" s="136">
        <f t="shared" ref="P110:P118" si="41">IF(K110="",0,IF(OR(L110="F",L110="DN"),1,0))</f>
        <v>0</v>
      </c>
      <c r="Q110" s="69"/>
      <c r="R110" s="77"/>
      <c r="S110" s="78"/>
      <c r="T110" s="79"/>
      <c r="U110" s="150" t="str">
        <f t="shared" ref="U110:U118" si="42">IF(OR(S110="",T110=""),"",IF($K$3=5,IF(T110="A+",S110*5,IF(T110="A",S110*4.75,IF(T110="B+",S110*4.5,IF(T110="B",S110*4,IF(T110="C+",S110*3.5,IF(T110="C",S110*3,IF(T110="D+",S110*2.5,IF(T110="D",S110*2,S110*1)))))))),IF(T110="A+",S110*4,IF(T110="A",S110*3.75,IF(T110="B+",S110*3.5,IF(T110="B",S110*3,IF(T110="C+",S110*2.5,IF(T110="C",S110*2,IF(T110="D+",S110*1.5,IF(T110="D",S110*1,0))))))))))</f>
        <v/>
      </c>
      <c r="W110" s="136">
        <f t="shared" ref="W110:W118" si="43">IF(OR(T110="F",T110="DN",U110=""),0,S110)</f>
        <v>0</v>
      </c>
      <c r="X110" s="136">
        <f>IF(S110="",0,IF(OR(T110="F",T110="DN"),1,0))</f>
        <v>0</v>
      </c>
    </row>
    <row r="111" spans="3:26">
      <c r="C111" s="77"/>
      <c r="D111" s="78"/>
      <c r="E111" s="79"/>
      <c r="F111" s="150" t="str">
        <f t="shared" si="36"/>
        <v/>
      </c>
      <c r="G111" s="68"/>
      <c r="H111" s="136">
        <f t="shared" si="37"/>
        <v>0</v>
      </c>
      <c r="I111" s="136">
        <f t="shared" si="38"/>
        <v>0</v>
      </c>
      <c r="J111" s="77"/>
      <c r="K111" s="78"/>
      <c r="L111" s="79"/>
      <c r="M111" s="150" t="str">
        <f t="shared" si="39"/>
        <v/>
      </c>
      <c r="N111" s="68"/>
      <c r="O111" s="136">
        <f t="shared" si="40"/>
        <v>0</v>
      </c>
      <c r="P111" s="136">
        <f t="shared" si="41"/>
        <v>0</v>
      </c>
      <c r="Q111" s="69"/>
      <c r="R111" s="77"/>
      <c r="S111" s="78"/>
      <c r="T111" s="79"/>
      <c r="U111" s="150" t="str">
        <f t="shared" si="42"/>
        <v/>
      </c>
      <c r="W111" s="136">
        <f t="shared" si="43"/>
        <v>0</v>
      </c>
      <c r="X111" s="136">
        <f t="shared" ref="X111:X118" si="44">IF(S111="",0,IF(OR(T111="F",T111="DN"),1,0))</f>
        <v>0</v>
      </c>
    </row>
    <row r="112" spans="3:26">
      <c r="C112" s="77"/>
      <c r="D112" s="78"/>
      <c r="E112" s="79"/>
      <c r="F112" s="150" t="str">
        <f t="shared" si="36"/>
        <v/>
      </c>
      <c r="G112" s="68"/>
      <c r="H112" s="136">
        <f t="shared" si="37"/>
        <v>0</v>
      </c>
      <c r="I112" s="136">
        <f t="shared" si="38"/>
        <v>0</v>
      </c>
      <c r="J112" s="77"/>
      <c r="K112" s="78"/>
      <c r="L112" s="79"/>
      <c r="M112" s="150" t="str">
        <f t="shared" si="39"/>
        <v/>
      </c>
      <c r="N112" s="68"/>
      <c r="O112" s="136">
        <f t="shared" si="40"/>
        <v>0</v>
      </c>
      <c r="P112" s="136">
        <f t="shared" si="41"/>
        <v>0</v>
      </c>
      <c r="Q112" s="69"/>
      <c r="R112" s="77"/>
      <c r="S112" s="78"/>
      <c r="T112" s="79"/>
      <c r="U112" s="150" t="str">
        <f t="shared" si="42"/>
        <v/>
      </c>
      <c r="W112" s="136">
        <f t="shared" si="43"/>
        <v>0</v>
      </c>
      <c r="X112" s="136">
        <f t="shared" si="44"/>
        <v>0</v>
      </c>
    </row>
    <row r="113" spans="3:26">
      <c r="C113" s="77"/>
      <c r="D113" s="78"/>
      <c r="E113" s="79"/>
      <c r="F113" s="150" t="str">
        <f t="shared" si="36"/>
        <v/>
      </c>
      <c r="G113" s="68"/>
      <c r="H113" s="136">
        <f t="shared" si="37"/>
        <v>0</v>
      </c>
      <c r="I113" s="136">
        <f t="shared" si="38"/>
        <v>0</v>
      </c>
      <c r="J113" s="77"/>
      <c r="K113" s="78"/>
      <c r="L113" s="79"/>
      <c r="M113" s="150" t="str">
        <f t="shared" si="39"/>
        <v/>
      </c>
      <c r="N113" s="68"/>
      <c r="O113" s="136">
        <f t="shared" si="40"/>
        <v>0</v>
      </c>
      <c r="P113" s="136">
        <f t="shared" si="41"/>
        <v>0</v>
      </c>
      <c r="Q113" s="69"/>
      <c r="R113" s="77"/>
      <c r="S113" s="78"/>
      <c r="T113" s="79"/>
      <c r="U113" s="150" t="str">
        <f t="shared" si="42"/>
        <v/>
      </c>
      <c r="W113" s="136">
        <f t="shared" si="43"/>
        <v>0</v>
      </c>
      <c r="X113" s="136">
        <f t="shared" si="44"/>
        <v>0</v>
      </c>
    </row>
    <row r="114" spans="3:26">
      <c r="C114" s="77"/>
      <c r="D114" s="78"/>
      <c r="E114" s="79"/>
      <c r="F114" s="150" t="str">
        <f t="shared" si="36"/>
        <v/>
      </c>
      <c r="G114" s="68"/>
      <c r="H114" s="136">
        <f t="shared" si="37"/>
        <v>0</v>
      </c>
      <c r="I114" s="136">
        <f t="shared" si="38"/>
        <v>0</v>
      </c>
      <c r="J114" s="77"/>
      <c r="K114" s="78"/>
      <c r="L114" s="79"/>
      <c r="M114" s="150" t="str">
        <f t="shared" si="39"/>
        <v/>
      </c>
      <c r="N114" s="68"/>
      <c r="O114" s="136">
        <f t="shared" si="40"/>
        <v>0</v>
      </c>
      <c r="P114" s="136">
        <f t="shared" si="41"/>
        <v>0</v>
      </c>
      <c r="Q114" s="69"/>
      <c r="R114" s="77"/>
      <c r="S114" s="78"/>
      <c r="T114" s="79"/>
      <c r="U114" s="150" t="str">
        <f t="shared" si="42"/>
        <v/>
      </c>
      <c r="W114" s="136">
        <f t="shared" si="43"/>
        <v>0</v>
      </c>
      <c r="X114" s="136">
        <f t="shared" si="44"/>
        <v>0</v>
      </c>
    </row>
    <row r="115" spans="3:26">
      <c r="C115" s="77"/>
      <c r="D115" s="78"/>
      <c r="E115" s="79"/>
      <c r="F115" s="150" t="str">
        <f t="shared" si="36"/>
        <v/>
      </c>
      <c r="G115" s="68"/>
      <c r="H115" s="136">
        <f t="shared" si="37"/>
        <v>0</v>
      </c>
      <c r="I115" s="136">
        <f t="shared" si="38"/>
        <v>0</v>
      </c>
      <c r="J115" s="77"/>
      <c r="K115" s="78"/>
      <c r="L115" s="79"/>
      <c r="M115" s="150" t="str">
        <f t="shared" si="39"/>
        <v/>
      </c>
      <c r="N115" s="68"/>
      <c r="O115" s="136">
        <f t="shared" si="40"/>
        <v>0</v>
      </c>
      <c r="P115" s="136">
        <f t="shared" si="41"/>
        <v>0</v>
      </c>
      <c r="Q115" s="69"/>
      <c r="R115" s="77"/>
      <c r="S115" s="78"/>
      <c r="T115" s="79"/>
      <c r="U115" s="150" t="str">
        <f t="shared" si="42"/>
        <v/>
      </c>
      <c r="W115" s="136">
        <f t="shared" si="43"/>
        <v>0</v>
      </c>
      <c r="X115" s="136">
        <f t="shared" si="44"/>
        <v>0</v>
      </c>
    </row>
    <row r="116" spans="3:26">
      <c r="C116" s="77"/>
      <c r="D116" s="78"/>
      <c r="E116" s="79"/>
      <c r="F116" s="150" t="str">
        <f t="shared" si="36"/>
        <v/>
      </c>
      <c r="G116" s="68"/>
      <c r="H116" s="136">
        <f t="shared" si="37"/>
        <v>0</v>
      </c>
      <c r="I116" s="136">
        <f t="shared" si="38"/>
        <v>0</v>
      </c>
      <c r="J116" s="77"/>
      <c r="K116" s="78"/>
      <c r="L116" s="79"/>
      <c r="M116" s="150" t="str">
        <f t="shared" si="39"/>
        <v/>
      </c>
      <c r="N116" s="68"/>
      <c r="O116" s="136">
        <f t="shared" si="40"/>
        <v>0</v>
      </c>
      <c r="P116" s="136">
        <f t="shared" si="41"/>
        <v>0</v>
      </c>
      <c r="Q116" s="69"/>
      <c r="R116" s="77"/>
      <c r="S116" s="78"/>
      <c r="T116" s="79"/>
      <c r="U116" s="150" t="str">
        <f t="shared" si="42"/>
        <v/>
      </c>
      <c r="W116" s="136">
        <f t="shared" si="43"/>
        <v>0</v>
      </c>
      <c r="X116" s="136">
        <f t="shared" si="44"/>
        <v>0</v>
      </c>
    </row>
    <row r="117" spans="3:26">
      <c r="C117" s="80"/>
      <c r="D117" s="78"/>
      <c r="E117" s="79"/>
      <c r="F117" s="150" t="str">
        <f t="shared" si="36"/>
        <v/>
      </c>
      <c r="G117" s="68"/>
      <c r="H117" s="136">
        <f t="shared" si="37"/>
        <v>0</v>
      </c>
      <c r="I117" s="136">
        <f t="shared" si="38"/>
        <v>0</v>
      </c>
      <c r="J117" s="80"/>
      <c r="K117" s="78"/>
      <c r="L117" s="79"/>
      <c r="M117" s="150" t="str">
        <f t="shared" si="39"/>
        <v/>
      </c>
      <c r="N117" s="68"/>
      <c r="O117" s="136">
        <f t="shared" si="40"/>
        <v>0</v>
      </c>
      <c r="P117" s="136">
        <f t="shared" si="41"/>
        <v>0</v>
      </c>
      <c r="Q117" s="69"/>
      <c r="R117" s="80"/>
      <c r="S117" s="78"/>
      <c r="T117" s="79"/>
      <c r="U117" s="150" t="str">
        <f t="shared" si="42"/>
        <v/>
      </c>
      <c r="W117" s="136">
        <f t="shared" si="43"/>
        <v>0</v>
      </c>
      <c r="X117" s="136">
        <f t="shared" si="44"/>
        <v>0</v>
      </c>
    </row>
    <row r="118" spans="3:26">
      <c r="C118" s="80"/>
      <c r="D118" s="78"/>
      <c r="E118" s="79"/>
      <c r="F118" s="150" t="str">
        <f t="shared" si="36"/>
        <v/>
      </c>
      <c r="G118" s="68"/>
      <c r="H118" s="136">
        <f t="shared" si="37"/>
        <v>0</v>
      </c>
      <c r="I118" s="136">
        <f t="shared" si="38"/>
        <v>0</v>
      </c>
      <c r="J118" s="80"/>
      <c r="K118" s="78"/>
      <c r="L118" s="79"/>
      <c r="M118" s="150" t="str">
        <f t="shared" si="39"/>
        <v/>
      </c>
      <c r="N118" s="68"/>
      <c r="O118" s="136">
        <f t="shared" si="40"/>
        <v>0</v>
      </c>
      <c r="P118" s="136">
        <f t="shared" si="41"/>
        <v>0</v>
      </c>
      <c r="Q118" s="69"/>
      <c r="R118" s="80"/>
      <c r="S118" s="78"/>
      <c r="T118" s="79"/>
      <c r="U118" s="150" t="str">
        <f t="shared" si="42"/>
        <v/>
      </c>
      <c r="W118" s="136">
        <f t="shared" si="43"/>
        <v>0</v>
      </c>
      <c r="X118" s="136">
        <f t="shared" si="44"/>
        <v>0</v>
      </c>
    </row>
    <row r="119" spans="3:26">
      <c r="C119" s="81" t="s">
        <v>3</v>
      </c>
      <c r="D119" s="151" t="str">
        <f>IF(COUNT(D110:D118)=0,"",SUM(D110:D118))</f>
        <v/>
      </c>
      <c r="E119" s="82"/>
      <c r="F119" s="151" t="str">
        <f>IF(COUNT(F110:F118)=0,"",SUM(F110:F118))</f>
        <v/>
      </c>
      <c r="G119" s="68"/>
      <c r="H119" s="136"/>
      <c r="I119" s="136"/>
      <c r="J119" s="81" t="s">
        <v>3</v>
      </c>
      <c r="K119" s="151" t="str">
        <f>IF(COUNT(K110:K118)=0,"",SUM(K110:K118))</f>
        <v/>
      </c>
      <c r="L119" s="82"/>
      <c r="M119" s="151" t="str">
        <f>IF(COUNT(M110:M118)=0,"",SUM(M110:M118))</f>
        <v/>
      </c>
      <c r="N119" s="68"/>
      <c r="R119" s="81" t="s">
        <v>3</v>
      </c>
      <c r="S119" s="151" t="str">
        <f>IF(COUNT(S110:S118)=0,"",SUM(S110:S118))</f>
        <v/>
      </c>
      <c r="T119" s="82"/>
      <c r="U119" s="151" t="str">
        <f>IF(COUNT(U110:U118)=0,"",SUM(U110:U118))</f>
        <v/>
      </c>
    </row>
    <row r="120" spans="3:26" s="135" customFormat="1" ht="15.95" hidden="1" customHeight="1">
      <c r="C120" s="127"/>
      <c r="D120" s="127">
        <f>(IF(E110="",0,D110)+(IF(E111="",0,D111)+(IF(E112="",0,D112)+(IF(E113="",0,D113)+(IF(E114="",0,D114)+IF(E115="",0,D115)+(IF(E116="",0,D116)+(IF(E117="",0,D117)+(IF(E118="",0,D118)))))))))</f>
        <v>0</v>
      </c>
      <c r="E120" s="127"/>
      <c r="F120" s="127">
        <f>IF(F119="",0,F119)</f>
        <v>0</v>
      </c>
      <c r="G120" s="127"/>
      <c r="H120" s="136"/>
      <c r="I120" s="136"/>
      <c r="J120" s="127"/>
      <c r="K120" s="127">
        <f>(IF(L110="",0,K110)+(IF(L111="",0,K111)+(IF(L112="",0,K112)+(IF(L113="",0,K113)+(IF(L114="",0,K114)+IF(L115="",0,K115)+(IF(L116="",0,K116)+(IF(L117="",0,K117)+(IF(L118="",0,K118)))))))))</f>
        <v>0</v>
      </c>
      <c r="L120" s="127"/>
      <c r="M120" s="127">
        <f>IF(M119="",0,M119)</f>
        <v>0</v>
      </c>
      <c r="N120" s="127"/>
      <c r="R120" s="127"/>
      <c r="S120" s="127">
        <f>(IF(T110="",0,S110)+(IF(T111="",0,S111)+(IF(T112="",0,S112)+(IF(T113="",0,S113)+(IF(T114="",0,S114)+IF(T115="",0,S115)+(IF(T116="",0,S116)+(IF(T117="",0,S117)+(IF(T118="",0,S118)))))))))</f>
        <v>0</v>
      </c>
      <c r="T120" s="127"/>
      <c r="U120" s="127">
        <f>IF(U119="",0,U119)</f>
        <v>0</v>
      </c>
    </row>
    <row r="121" spans="3:26" ht="15.75" thickBot="1">
      <c r="C121" s="83"/>
      <c r="D121" s="84"/>
      <c r="E121" s="83"/>
      <c r="F121" s="84"/>
      <c r="G121" s="68"/>
      <c r="H121" s="136"/>
      <c r="I121" s="136"/>
      <c r="J121" s="83"/>
      <c r="K121" s="84"/>
      <c r="L121" s="83"/>
      <c r="M121" s="84"/>
      <c r="N121" s="68"/>
      <c r="R121" s="83"/>
      <c r="S121" s="84"/>
      <c r="T121" s="83"/>
      <c r="U121" s="84"/>
    </row>
    <row r="122" spans="3:26" ht="15.95" customHeight="1" thickBot="1">
      <c r="C122" s="85" t="s">
        <v>4</v>
      </c>
      <c r="D122" s="152" t="str">
        <f>IF(D120=0,"",(F119)/(D120))</f>
        <v/>
      </c>
      <c r="E122" s="68"/>
      <c r="F122" s="68"/>
      <c r="G122" s="68"/>
      <c r="H122" s="136"/>
      <c r="I122" s="136">
        <f>SUM(I14:I119)+SUM(P14:P119)+SUM(X14:X119)</f>
        <v>0</v>
      </c>
      <c r="J122" s="85" t="s">
        <v>4</v>
      </c>
      <c r="K122" s="152" t="str">
        <f>IF(K120=0,"",(M119)/(K120))</f>
        <v/>
      </c>
      <c r="L122" s="68"/>
      <c r="M122" s="68"/>
      <c r="N122" s="68"/>
      <c r="R122" s="85" t="s">
        <v>4</v>
      </c>
      <c r="S122" s="152" t="str">
        <f>IF(S120=0,"",(U119)/(S120))</f>
        <v/>
      </c>
      <c r="T122" s="68"/>
      <c r="U122" s="68"/>
    </row>
    <row r="123" spans="3:26" ht="15.75" thickBot="1">
      <c r="E123" s="68"/>
      <c r="F123" s="68"/>
      <c r="G123" s="68"/>
      <c r="H123" s="136"/>
      <c r="I123" s="136"/>
      <c r="L123" s="68"/>
      <c r="M123" s="68"/>
      <c r="N123" s="68"/>
      <c r="T123" s="68"/>
      <c r="U123" s="68"/>
    </row>
    <row r="124" spans="3:26" ht="15.95" customHeight="1">
      <c r="C124" s="86" t="s">
        <v>5</v>
      </c>
      <c r="D124" s="153" t="str">
        <f>IF(D120=0,"",(U24+F48+M48+M24+U96+F24+U48+F72+M72+U72+F96+M96+F120)/D125)</f>
        <v/>
      </c>
      <c r="E124" s="88"/>
      <c r="F124" s="68"/>
      <c r="G124" s="68"/>
      <c r="H124" s="136"/>
      <c r="I124" s="136"/>
      <c r="J124" s="86" t="s">
        <v>5</v>
      </c>
      <c r="K124" s="153" t="str">
        <f>IF(K120=0,"",(U24+F48+M48+M24+F24+U48+F72+M72+U72+F96+M96+U96+F120+M120)/K125)</f>
        <v/>
      </c>
      <c r="L124" s="88"/>
      <c r="M124" s="68"/>
      <c r="N124" s="68"/>
      <c r="R124" s="86" t="s">
        <v>5</v>
      </c>
      <c r="S124" s="153" t="str">
        <f>IF(S120=0,"",(U24+F48+M48+M24+F24+U48+F72+M72+U72+F96+M96+U96+F120+M120+U120)/S125)</f>
        <v/>
      </c>
      <c r="T124" s="88"/>
      <c r="U124" s="68"/>
    </row>
    <row r="125" spans="3:26" s="87" customFormat="1" ht="15.95" customHeight="1" thickBot="1">
      <c r="C125" s="89" t="s">
        <v>26</v>
      </c>
      <c r="D125" s="154" t="str">
        <f>IF(D120=0,"",S72+D72+K48+S24+D48+K24+D24+S48+K72+D96+K96+S96+D120)</f>
        <v/>
      </c>
      <c r="G125" s="68"/>
      <c r="H125" s="137"/>
      <c r="I125" s="137"/>
      <c r="J125" s="89" t="s">
        <v>26</v>
      </c>
      <c r="K125" s="154" t="str">
        <f>IF(K120=0,"",S72+D72+K48+S24+D48+K24+D24+S48+K72+D96+K96+S96+D120+K120)</f>
        <v/>
      </c>
      <c r="N125" s="68"/>
      <c r="O125" s="141"/>
      <c r="P125" s="141"/>
      <c r="Q125" s="90"/>
      <c r="R125" s="89" t="s">
        <v>26</v>
      </c>
      <c r="S125" s="154" t="str">
        <f>IF(S120=0,"",S72+D72+K48+S24+D48+K24+D24+S48+K72+D96+K96+S96+D120+K120+S120)</f>
        <v/>
      </c>
      <c r="V125" s="52"/>
      <c r="W125" s="141"/>
      <c r="X125" s="141"/>
      <c r="Y125" s="146"/>
      <c r="Z125" s="146"/>
    </row>
    <row r="126" spans="3:26">
      <c r="G126" s="68"/>
      <c r="H126" s="136"/>
      <c r="I126" s="136"/>
      <c r="N126" s="68"/>
    </row>
    <row r="127" spans="3:26" s="165" customFormat="1" ht="15.95" customHeight="1">
      <c r="C127" s="175" t="str">
        <f>IF(D125="","",IF($K$3=4,IF(D124&lt;1,"Academic Probation",IF(OR(D122&lt;2,AND(D124&gt;=1,D124&lt;2)),"Academic Warning","Good Standing")),IF(D124&lt;2,"Academic Warning","Good Standing")))</f>
        <v/>
      </c>
      <c r="D127" s="175"/>
      <c r="G127" s="166"/>
      <c r="H127" s="167"/>
      <c r="I127" s="167"/>
      <c r="J127" s="175" t="str">
        <f>IF(K125="","",IF($K$3=4,IF(K124&lt;1,"Academic Probation",IF(OR(K122&lt;2,AND(K124&gt;=1,K124&lt;2)),"Academic Warning","Good Standing")),IF(K124&lt;2,"Academic Warning","Good Standing")))</f>
        <v/>
      </c>
      <c r="K127" s="175"/>
      <c r="N127" s="166"/>
      <c r="O127" s="168"/>
      <c r="P127" s="168"/>
      <c r="R127" s="169"/>
      <c r="S127" s="169"/>
      <c r="V127" s="169"/>
      <c r="W127" s="168"/>
      <c r="X127" s="168"/>
      <c r="Y127" s="170"/>
      <c r="Z127" s="170"/>
    </row>
    <row r="128" spans="3:26" s="91" customFormat="1" ht="5.0999999999999996" customHeight="1">
      <c r="C128" s="164"/>
      <c r="D128" s="164"/>
      <c r="G128" s="68"/>
      <c r="H128" s="138"/>
      <c r="I128" s="138"/>
      <c r="J128" s="164"/>
      <c r="K128" s="164"/>
      <c r="N128" s="68"/>
      <c r="O128" s="142"/>
      <c r="P128" s="142"/>
      <c r="R128" s="52"/>
      <c r="S128" s="52"/>
      <c r="V128" s="52"/>
      <c r="W128" s="142"/>
      <c r="X128" s="142"/>
      <c r="Y128" s="147"/>
      <c r="Z128" s="147"/>
    </row>
    <row r="129" spans="3:24" s="171" customFormat="1" ht="15.95" customHeight="1">
      <c r="C129" s="176" t="str">
        <f>IF(D125="","",IF($K$3=4,IF(AND(D122&gt;=3.75,F119&gt;=60),"First Distinction",IF(AND(D122&gt;=3.5,F119&gt;=56),"Second Distinction",IF(AND(D122&gt;=3,F119&gt;=48),"Third Distinction",""))),""))</f>
        <v/>
      </c>
      <c r="D129" s="176"/>
      <c r="H129" s="172"/>
      <c r="I129" s="172"/>
      <c r="J129" s="176" t="str">
        <f>IF(K125="","",IF($K$3=4,IF(AND(K122&gt;=3.75,M119&gt;=60),"First Distinction",IF(AND(K122&gt;=3.5,M119&gt;=56),"Second Distinction",IF(AND(K122&gt;=3,M119&gt;=48),"Third Distinction",""))),""))</f>
        <v/>
      </c>
      <c r="K129" s="176"/>
      <c r="O129" s="173"/>
      <c r="P129" s="173"/>
      <c r="W129" s="173"/>
      <c r="X129" s="173"/>
    </row>
    <row r="130" spans="3:24" ht="30" customHeight="1">
      <c r="G130" s="68"/>
      <c r="H130" s="136"/>
      <c r="I130" s="136"/>
      <c r="N130" s="68"/>
    </row>
    <row r="131" spans="3:24">
      <c r="H131" s="136"/>
      <c r="I131" s="136"/>
    </row>
    <row r="132" spans="3:24">
      <c r="H132" s="136"/>
      <c r="I132" s="136"/>
    </row>
    <row r="133" spans="3:24">
      <c r="H133" s="136"/>
      <c r="I133" s="136"/>
    </row>
  </sheetData>
  <sheetProtection password="C41B" sheet="1" objects="1" scenarios="1" selectLockedCells="1"/>
  <mergeCells count="21">
    <mergeCell ref="C129:D129"/>
    <mergeCell ref="J129:K129"/>
    <mergeCell ref="J57:K57"/>
    <mergeCell ref="C79:D79"/>
    <mergeCell ref="J79:K79"/>
    <mergeCell ref="C81:D81"/>
    <mergeCell ref="J81:K81"/>
    <mergeCell ref="L7:N7"/>
    <mergeCell ref="C127:D127"/>
    <mergeCell ref="J127:K127"/>
    <mergeCell ref="C103:D103"/>
    <mergeCell ref="J103:K103"/>
    <mergeCell ref="C31:D31"/>
    <mergeCell ref="J31:K31"/>
    <mergeCell ref="C33:D33"/>
    <mergeCell ref="J33:K33"/>
    <mergeCell ref="C55:D55"/>
    <mergeCell ref="J55:K55"/>
    <mergeCell ref="C57:D57"/>
    <mergeCell ref="C105:D105"/>
    <mergeCell ref="J105:K105"/>
  </mergeCells>
  <conditionalFormatting sqref="B56 H56:I56 O56:Q56 W56:XFD56 T56:U56 E56:F56 L56:M56">
    <cfRule type="beginsWith" dxfId="112" priority="245" operator="beginsWith" text="Academic">
      <formula>LEFT(B56,LEN("Academic"))="Academic"</formula>
    </cfRule>
  </conditionalFormatting>
  <conditionalFormatting sqref="B80 H80:I80 O80:Q80 W80:XFD80 T80:U80 E80:F80 L80:M80">
    <cfRule type="beginsWith" dxfId="111" priority="244" operator="beginsWith" text="Academic">
      <formula>LEFT(B80,LEN("Academic"))="Academic"</formula>
    </cfRule>
  </conditionalFormatting>
  <conditionalFormatting sqref="B103:B104 H103:I104 O103:Q104 W103:XFD104 T103:U104 E103:F104 L103:M104">
    <cfRule type="beginsWith" dxfId="110" priority="243" operator="beginsWith" text="Academic">
      <formula>LEFT(B103,LEN("Academic"))="Academic"</formula>
    </cfRule>
  </conditionalFormatting>
  <conditionalFormatting sqref="B127 H127:I127 O127:Q127 T127:XFD127 E127:F127 L127:M127">
    <cfRule type="beginsWith" dxfId="109" priority="242" operator="beginsWith" text="Academic">
      <formula>LEFT(B127,LEN("Academic"))="Academic"</formula>
    </cfRule>
  </conditionalFormatting>
  <conditionalFormatting sqref="L7:N7">
    <cfRule type="notContainsText" dxfId="108" priority="239" operator="notContains" text="with">
      <formula>ISERROR(SEARCH("with",L7))</formula>
    </cfRule>
  </conditionalFormatting>
  <conditionalFormatting sqref="J7">
    <cfRule type="expression" dxfId="107" priority="237">
      <formula>IF($K$3=4,OR(D3="",K5&lt;1),OR(D3="",K5&lt;2))</formula>
    </cfRule>
  </conditionalFormatting>
  <conditionalFormatting sqref="K7">
    <cfRule type="expression" dxfId="106" priority="236">
      <formula>IF($K$3=4,OR(D3="",K5&lt;1),OR(D3="",K5&lt;2))</formula>
    </cfRule>
  </conditionalFormatting>
  <conditionalFormatting sqref="C31:D32">
    <cfRule type="expression" dxfId="105" priority="213">
      <formula>$C31="Good Standing"</formula>
    </cfRule>
    <cfRule type="expression" dxfId="104" priority="231">
      <formula>$C31="Academic Probation"</formula>
    </cfRule>
    <cfRule type="expression" dxfId="103" priority="251">
      <formula>$C31="Academic Warning"</formula>
    </cfRule>
  </conditionalFormatting>
  <conditionalFormatting sqref="J31:K32">
    <cfRule type="expression" dxfId="102" priority="104">
      <formula>$J31="Good Standing"</formula>
    </cfRule>
    <cfRule type="expression" dxfId="101" priority="105">
      <formula>$J31="Academic Probation"</formula>
    </cfRule>
    <cfRule type="expression" dxfId="100" priority="106">
      <formula>$J31="Academic Warning"</formula>
    </cfRule>
  </conditionalFormatting>
  <conditionalFormatting sqref="C56:D56">
    <cfRule type="expression" dxfId="99" priority="101">
      <formula>$C56="Good Standing"</formula>
    </cfRule>
    <cfRule type="expression" dxfId="98" priority="102">
      <formula>$C56="Academic Probation"</formula>
    </cfRule>
    <cfRule type="expression" dxfId="97" priority="103">
      <formula>$C56="Academic Warning"</formula>
    </cfRule>
  </conditionalFormatting>
  <conditionalFormatting sqref="J56:K56">
    <cfRule type="expression" dxfId="96" priority="98">
      <formula>$J56="Good Standing"</formula>
    </cfRule>
    <cfRule type="expression" dxfId="95" priority="99">
      <formula>$J56="Academic Probation"</formula>
    </cfRule>
    <cfRule type="expression" dxfId="94" priority="100">
      <formula>$J56="Academic Warning"</formula>
    </cfRule>
  </conditionalFormatting>
  <conditionalFormatting sqref="C80:D80">
    <cfRule type="expression" dxfId="93" priority="95">
      <formula>$C80="Good Standing"</formula>
    </cfRule>
    <cfRule type="expression" dxfId="92" priority="96">
      <formula>$C80="Academic Probation"</formula>
    </cfRule>
    <cfRule type="expression" dxfId="91" priority="97">
      <formula>$C80="Academic Warning"</formula>
    </cfRule>
  </conditionalFormatting>
  <conditionalFormatting sqref="J80:K80">
    <cfRule type="expression" dxfId="90" priority="92">
      <formula>$J80="Good Standing"</formula>
    </cfRule>
    <cfRule type="expression" dxfId="89" priority="93">
      <formula>$J80="Academic Probation"</formula>
    </cfRule>
    <cfRule type="expression" dxfId="88" priority="94">
      <formula>$J80="Academic Warning"</formula>
    </cfRule>
  </conditionalFormatting>
  <conditionalFormatting sqref="C103:D104">
    <cfRule type="expression" dxfId="87" priority="89">
      <formula>$C103="Good Standing"</formula>
    </cfRule>
    <cfRule type="expression" dxfId="86" priority="90">
      <formula>$C103="Academic Probation"</formula>
    </cfRule>
    <cfRule type="expression" dxfId="85" priority="91">
      <formula>$C103="Academic Warning"</formula>
    </cfRule>
  </conditionalFormatting>
  <conditionalFormatting sqref="J103:K104">
    <cfRule type="expression" dxfId="84" priority="86">
      <formula>$J103="Good Standing"</formula>
    </cfRule>
    <cfRule type="expression" dxfId="83" priority="87">
      <formula>$J103="Academic Probation"</formula>
    </cfRule>
    <cfRule type="expression" dxfId="82" priority="88">
      <formula>$J103="Academic Warning"</formula>
    </cfRule>
  </conditionalFormatting>
  <conditionalFormatting sqref="J127:K127">
    <cfRule type="expression" dxfId="81" priority="83">
      <formula>$J127="Good Standing"</formula>
    </cfRule>
    <cfRule type="expression" dxfId="80" priority="84">
      <formula>$J127="Academic Probation"</formula>
    </cfRule>
    <cfRule type="expression" dxfId="79" priority="85">
      <formula>$J127="Academic Warning"</formula>
    </cfRule>
  </conditionalFormatting>
  <conditionalFormatting sqref="C127:D127">
    <cfRule type="expression" dxfId="78" priority="80">
      <formula>$C127="Good Standing"</formula>
    </cfRule>
    <cfRule type="expression" dxfId="77" priority="81">
      <formula>$C127="Academic Probation"</formula>
    </cfRule>
    <cfRule type="expression" dxfId="76" priority="82">
      <formula>$C127="Academic Warning"</formula>
    </cfRule>
  </conditionalFormatting>
  <conditionalFormatting sqref="C33:D33">
    <cfRule type="expression" dxfId="75" priority="76">
      <formula>OR($C33="Third Distinction",$C33="Second Distinction",$C33="First Distinction")</formula>
    </cfRule>
  </conditionalFormatting>
  <conditionalFormatting sqref="J33:K33">
    <cfRule type="expression" dxfId="74" priority="75">
      <formula>OR($J33="Third Distinction",$J33="Second Distinction",$J33="First Distinction")</formula>
    </cfRule>
  </conditionalFormatting>
  <conditionalFormatting sqref="C55:D56">
    <cfRule type="expression" dxfId="73" priority="72">
      <formula>$C55="Good Standing"</formula>
    </cfRule>
    <cfRule type="expression" dxfId="72" priority="73">
      <formula>$C55="Academic Probation"</formula>
    </cfRule>
    <cfRule type="expression" dxfId="71" priority="74">
      <formula>$C55="Academic Warning"</formula>
    </cfRule>
  </conditionalFormatting>
  <conditionalFormatting sqref="J55:K56">
    <cfRule type="expression" dxfId="70" priority="69">
      <formula>$J55="Good Standing"</formula>
    </cfRule>
    <cfRule type="expression" dxfId="69" priority="70">
      <formula>$J55="Academic Probation"</formula>
    </cfRule>
    <cfRule type="expression" dxfId="68" priority="71">
      <formula>$J55="Academic Warning"</formula>
    </cfRule>
  </conditionalFormatting>
  <conditionalFormatting sqref="C57:D57">
    <cfRule type="expression" dxfId="67" priority="68">
      <formula>OR($C57="Third Distinction",$C57="Second Distinction",$C57="First Distinction")</formula>
    </cfRule>
  </conditionalFormatting>
  <conditionalFormatting sqref="J57:K57">
    <cfRule type="expression" dxfId="66" priority="67">
      <formula>OR($J57="Third Distinction",$J57="Second Distinction",$J57="First Distinction")</formula>
    </cfRule>
  </conditionalFormatting>
  <conditionalFormatting sqref="B80 H80:I80 O80:Q80 W80:XFD80 T80:U80 E80:F80 L80:M80">
    <cfRule type="beginsWith" dxfId="65" priority="66" operator="beginsWith" text="Academic">
      <formula>LEFT(B80,LEN("Academic"))="Academic"</formula>
    </cfRule>
  </conditionalFormatting>
  <conditionalFormatting sqref="C80:D80">
    <cfRule type="expression" dxfId="64" priority="63">
      <formula>$C80="Good Standing"</formula>
    </cfRule>
    <cfRule type="expression" dxfId="63" priority="64">
      <formula>$C80="Academic Probation"</formula>
    </cfRule>
    <cfRule type="expression" dxfId="62" priority="65">
      <formula>$C80="Academic Warning"</formula>
    </cfRule>
  </conditionalFormatting>
  <conditionalFormatting sqref="J80:K80">
    <cfRule type="expression" dxfId="61" priority="60">
      <formula>$J80="Good Standing"</formula>
    </cfRule>
    <cfRule type="expression" dxfId="60" priority="61">
      <formula>$J80="Academic Probation"</formula>
    </cfRule>
    <cfRule type="expression" dxfId="59" priority="62">
      <formula>$J80="Academic Warning"</formula>
    </cfRule>
  </conditionalFormatting>
  <conditionalFormatting sqref="C79:D80">
    <cfRule type="expression" dxfId="58" priority="57">
      <formula>$C79="Good Standing"</formula>
    </cfRule>
    <cfRule type="expression" dxfId="57" priority="58">
      <formula>$C79="Academic Probation"</formula>
    </cfRule>
    <cfRule type="expression" dxfId="56" priority="59">
      <formula>$C79="Academic Warning"</formula>
    </cfRule>
  </conditionalFormatting>
  <conditionalFormatting sqref="J79:K80">
    <cfRule type="expression" dxfId="55" priority="54">
      <formula>$J79="Good Standing"</formula>
    </cfRule>
    <cfRule type="expression" dxfId="54" priority="55">
      <formula>$J79="Academic Probation"</formula>
    </cfRule>
    <cfRule type="expression" dxfId="53" priority="56">
      <formula>$J79="Academic Warning"</formula>
    </cfRule>
  </conditionalFormatting>
  <conditionalFormatting sqref="C81:D81">
    <cfRule type="expression" dxfId="52" priority="53">
      <formula>OR($C81="Third Distinction",$C81="Second Distinction",$C81="First Distinction")</formula>
    </cfRule>
  </conditionalFormatting>
  <conditionalFormatting sqref="J81:K81">
    <cfRule type="expression" dxfId="51" priority="52">
      <formula>OR($J81="Third Distinction",$J81="Second Distinction",$J81="First Distinction")</formula>
    </cfRule>
  </conditionalFormatting>
  <conditionalFormatting sqref="B104 H104:I104 O104:Q104 W104:XFD104 T104:U104 E104:F104 L104:M104">
    <cfRule type="beginsWith" dxfId="50" priority="51" operator="beginsWith" text="Academic">
      <formula>LEFT(B104,LEN("Academic"))="Academic"</formula>
    </cfRule>
  </conditionalFormatting>
  <conditionalFormatting sqref="C104:D104">
    <cfRule type="expression" dxfId="49" priority="48">
      <formula>$C104="Good Standing"</formula>
    </cfRule>
    <cfRule type="expression" dxfId="48" priority="49">
      <formula>$C104="Academic Probation"</formula>
    </cfRule>
    <cfRule type="expression" dxfId="47" priority="50">
      <formula>$C104="Academic Warning"</formula>
    </cfRule>
  </conditionalFormatting>
  <conditionalFormatting sqref="J104:K104">
    <cfRule type="expression" dxfId="46" priority="45">
      <formula>$J104="Good Standing"</formula>
    </cfRule>
    <cfRule type="expression" dxfId="45" priority="46">
      <formula>$J104="Academic Probation"</formula>
    </cfRule>
    <cfRule type="expression" dxfId="44" priority="47">
      <formula>$J104="Academic Warning"</formula>
    </cfRule>
  </conditionalFormatting>
  <conditionalFormatting sqref="B104 H104:I104 O104:Q104 W104:XFD104 T104:U104 E104:F104 L104:M104">
    <cfRule type="beginsWith" dxfId="43" priority="44" operator="beginsWith" text="Academic">
      <formula>LEFT(B104,LEN("Academic"))="Academic"</formula>
    </cfRule>
  </conditionalFormatting>
  <conditionalFormatting sqref="C104:D104">
    <cfRule type="expression" dxfId="42" priority="41">
      <formula>$C104="Good Standing"</formula>
    </cfRule>
    <cfRule type="expression" dxfId="41" priority="42">
      <formula>$C104="Academic Probation"</formula>
    </cfRule>
    <cfRule type="expression" dxfId="40" priority="43">
      <formula>$C104="Academic Warning"</formula>
    </cfRule>
  </conditionalFormatting>
  <conditionalFormatting sqref="J104:K104">
    <cfRule type="expression" dxfId="39" priority="38">
      <formula>$J104="Good Standing"</formula>
    </cfRule>
    <cfRule type="expression" dxfId="38" priority="39">
      <formula>$J104="Academic Probation"</formula>
    </cfRule>
    <cfRule type="expression" dxfId="37" priority="40">
      <formula>$J104="Academic Warning"</formula>
    </cfRule>
  </conditionalFormatting>
  <conditionalFormatting sqref="C103:D104">
    <cfRule type="expression" dxfId="36" priority="35">
      <formula>$C103="Good Standing"</formula>
    </cfRule>
    <cfRule type="expression" dxfId="35" priority="36">
      <formula>$C103="Academic Probation"</formula>
    </cfRule>
    <cfRule type="expression" dxfId="34" priority="37">
      <formula>$C103="Academic Warning"</formula>
    </cfRule>
  </conditionalFormatting>
  <conditionalFormatting sqref="J103:K104">
    <cfRule type="expression" dxfId="33" priority="32">
      <formula>$J103="Good Standing"</formula>
    </cfRule>
    <cfRule type="expression" dxfId="32" priority="33">
      <formula>$J103="Academic Probation"</formula>
    </cfRule>
    <cfRule type="expression" dxfId="31" priority="34">
      <formula>$J103="Academic Warning"</formula>
    </cfRule>
  </conditionalFormatting>
  <conditionalFormatting sqref="C105:D105">
    <cfRule type="expression" dxfId="30" priority="31">
      <formula>OR($C105="Third Distinction",$C105="Second Distinction",$C105="First Distinction")</formula>
    </cfRule>
  </conditionalFormatting>
  <conditionalFormatting sqref="J105:K105">
    <cfRule type="expression" dxfId="29" priority="30">
      <formula>OR($J105="Third Distinction",$J105="Second Distinction",$J105="First Distinction")</formula>
    </cfRule>
  </conditionalFormatting>
  <conditionalFormatting sqref="B127:B128 H127:I128 O127:Q128 W127:XFD128 T127:U128 E127:F128 L127:M128">
    <cfRule type="beginsWith" dxfId="28" priority="29" operator="beginsWith" text="Academic">
      <formula>LEFT(B127,LEN("Academic"))="Academic"</formula>
    </cfRule>
  </conditionalFormatting>
  <conditionalFormatting sqref="C127:D128">
    <cfRule type="expression" dxfId="27" priority="26">
      <formula>$C127="Good Standing"</formula>
    </cfRule>
    <cfRule type="expression" dxfId="26" priority="27">
      <formula>$C127="Academic Probation"</formula>
    </cfRule>
    <cfRule type="expression" dxfId="25" priority="28">
      <formula>$C127="Academic Warning"</formula>
    </cfRule>
  </conditionalFormatting>
  <conditionalFormatting sqref="J127:K128">
    <cfRule type="expression" dxfId="24" priority="23">
      <formula>$J127="Good Standing"</formula>
    </cfRule>
    <cfRule type="expression" dxfId="23" priority="24">
      <formula>$J127="Academic Probation"</formula>
    </cfRule>
    <cfRule type="expression" dxfId="22" priority="25">
      <formula>$J127="Academic Warning"</formula>
    </cfRule>
  </conditionalFormatting>
  <conditionalFormatting sqref="B128 H128:I128 O128:Q128 W128:XFD128 T128:U128 E128:F128 L128:M128">
    <cfRule type="beginsWith" dxfId="21" priority="22" operator="beginsWith" text="Academic">
      <formula>LEFT(B128,LEN("Academic"))="Academic"</formula>
    </cfRule>
  </conditionalFormatting>
  <conditionalFormatting sqref="C128:D128">
    <cfRule type="expression" dxfId="20" priority="19">
      <formula>$C128="Good Standing"</formula>
    </cfRule>
    <cfRule type="expression" dxfId="19" priority="20">
      <formula>$C128="Academic Probation"</formula>
    </cfRule>
    <cfRule type="expression" dxfId="18" priority="21">
      <formula>$C128="Academic Warning"</formula>
    </cfRule>
  </conditionalFormatting>
  <conditionalFormatting sqref="J128:K128">
    <cfRule type="expression" dxfId="17" priority="16">
      <formula>$J128="Good Standing"</formula>
    </cfRule>
    <cfRule type="expression" dxfId="16" priority="17">
      <formula>$J128="Academic Probation"</formula>
    </cfRule>
    <cfRule type="expression" dxfId="15" priority="18">
      <formula>$J128="Academic Warning"</formula>
    </cfRule>
  </conditionalFormatting>
  <conditionalFormatting sqref="B128 H128:I128 O128:Q128 W128:XFD128 T128:U128 E128:F128 L128:M128">
    <cfRule type="beginsWith" dxfId="14" priority="15" operator="beginsWith" text="Academic">
      <formula>LEFT(B128,LEN("Academic"))="Academic"</formula>
    </cfRule>
  </conditionalFormatting>
  <conditionalFormatting sqref="C128:D128">
    <cfRule type="expression" dxfId="13" priority="12">
      <formula>$C128="Good Standing"</formula>
    </cfRule>
    <cfRule type="expression" dxfId="12" priority="13">
      <formula>$C128="Academic Probation"</formula>
    </cfRule>
    <cfRule type="expression" dxfId="11" priority="14">
      <formula>$C128="Academic Warning"</formula>
    </cfRule>
  </conditionalFormatting>
  <conditionalFormatting sqref="J128:K128">
    <cfRule type="expression" dxfId="10" priority="9">
      <formula>$J128="Good Standing"</formula>
    </cfRule>
    <cfRule type="expression" dxfId="9" priority="10">
      <formula>$J128="Academic Probation"</formula>
    </cfRule>
    <cfRule type="expression" dxfId="8" priority="11">
      <formula>$J128="Academic Warning"</formula>
    </cfRule>
  </conditionalFormatting>
  <conditionalFormatting sqref="C127:D128">
    <cfRule type="expression" dxfId="7" priority="6">
      <formula>$C127="Good Standing"</formula>
    </cfRule>
    <cfRule type="expression" dxfId="6" priority="7">
      <formula>$C127="Academic Probation"</formula>
    </cfRule>
    <cfRule type="expression" dxfId="5" priority="8">
      <formula>$C127="Academic Warning"</formula>
    </cfRule>
  </conditionalFormatting>
  <conditionalFormatting sqref="J127:K128">
    <cfRule type="expression" dxfId="4" priority="3">
      <formula>$J127="Good Standing"</formula>
    </cfRule>
    <cfRule type="expression" dxfId="3" priority="4">
      <formula>$J127="Academic Probation"</formula>
    </cfRule>
    <cfRule type="expression" dxfId="2" priority="5">
      <formula>$J127="Academic Warning"</formula>
    </cfRule>
  </conditionalFormatting>
  <conditionalFormatting sqref="C129:D129">
    <cfRule type="expression" dxfId="1" priority="2">
      <formula>OR($C129="Third Distinction",$C129="Second Distinction",$C129="First Distinction")</formula>
    </cfRule>
  </conditionalFormatting>
  <conditionalFormatting sqref="J129:K129">
    <cfRule type="expression" dxfId="0" priority="1">
      <formula>OR($J129="Third Distinction",$J129="Second Distinction",$J129="First Distinction")</formula>
    </cfRule>
  </conditionalFormatting>
  <dataValidations count="3">
    <dataValidation type="list" allowBlank="1" showErrorMessage="1" errorTitle="Error" error="This file supports only two GPA systems: 4 and 5_x000a__x000a_" sqref="K3">
      <formula1>$Y$14:$Y$15</formula1>
    </dataValidation>
    <dataValidation type="decimal" operator="greaterThanOrEqual" allowBlank="1" showErrorMessage="1" errorTitle="Error" error="Only numeric value is allowed" sqref="D14:D22 K14:K22 S14:S22 D38:D46 K38:K46 S38:S46 D62:D70 S110:S118 S62:S70 D86:D94 K86:K94 S86:S94 D110:D118 K110:K118 K62:K70">
      <formula1>0</formula1>
    </dataValidation>
    <dataValidation type="list" allowBlank="1" showErrorMessage="1" errorTitle="Error" error="Choose one of the letter grades_x000a_(A+   A   B+   B   C+   C   D+   D   F   DN)" sqref="E14:E22 L14:L22 T14:T22 E38:E46 L38:L46 T38:T46 E62:E70 T110:T118 T62:T70 E86:E94 L86:L94 T86:T94 E110:E118 L110:L118 L62:L70">
      <formula1>$Z$14:$Z$24</formula1>
    </dataValidation>
  </dataValidations>
  <pageMargins left="0.7" right="0.7" top="0.75" bottom="0.75" header="0.3" footer="0.3"/>
  <pageSetup paperSize="9" scale="66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C2:BI10"/>
  <sheetViews>
    <sheetView showGridLines="0" showRowColHeaders="0" rightToLeft="1" workbookViewId="0"/>
  </sheetViews>
  <sheetFormatPr defaultRowHeight="15"/>
  <cols>
    <col min="3" max="3" width="1.85546875" customWidth="1"/>
    <col min="4" max="4" width="2.5703125" customWidth="1"/>
    <col min="5" max="5" width="4.5703125" customWidth="1"/>
    <col min="6" max="58" width="0.85546875" customWidth="1"/>
    <col min="59" max="59" width="4.5703125" customWidth="1"/>
    <col min="60" max="60" width="2.5703125" customWidth="1"/>
    <col min="61" max="61" width="1.85546875" customWidth="1"/>
  </cols>
  <sheetData>
    <row r="2" spans="3:61" ht="15.75" thickBot="1"/>
    <row r="3" spans="3:61" ht="24.95" customHeight="1" thickTop="1" thickBot="1">
      <c r="E3" s="1"/>
      <c r="F3" s="2"/>
      <c r="G3" s="3"/>
      <c r="H3" s="4"/>
      <c r="I3" s="5"/>
      <c r="J3" s="6"/>
      <c r="K3" s="7"/>
      <c r="L3" s="8"/>
      <c r="M3" s="9"/>
      <c r="N3" s="10"/>
      <c r="O3" s="11"/>
      <c r="P3" s="12"/>
      <c r="Q3" s="13"/>
      <c r="R3" s="14"/>
      <c r="S3" s="15"/>
      <c r="T3" s="16"/>
      <c r="U3" s="17"/>
      <c r="V3" s="18"/>
      <c r="W3" s="19"/>
      <c r="X3" s="20"/>
      <c r="Y3" s="21"/>
      <c r="Z3" s="22"/>
      <c r="AA3" s="23"/>
      <c r="AB3" s="24"/>
      <c r="AC3" s="25"/>
      <c r="AD3" s="26"/>
      <c r="AE3" s="27"/>
      <c r="AF3" s="28"/>
      <c r="AG3" s="29"/>
      <c r="AH3" s="26"/>
      <c r="AI3" s="30"/>
      <c r="AJ3" s="31"/>
      <c r="AK3" s="32"/>
      <c r="AL3" s="33"/>
      <c r="AM3" s="21"/>
      <c r="AN3" s="20"/>
      <c r="AO3" s="19"/>
      <c r="AP3" s="18"/>
      <c r="AQ3" s="17"/>
      <c r="AR3" s="16"/>
      <c r="AS3" s="34"/>
      <c r="AT3" s="35"/>
      <c r="AU3" s="36"/>
      <c r="AV3" s="37"/>
      <c r="AW3" s="38"/>
      <c r="AX3" s="10"/>
      <c r="AY3" s="9"/>
      <c r="AZ3" s="8"/>
      <c r="BA3" s="39"/>
      <c r="BB3" s="40"/>
      <c r="BC3" s="41"/>
      <c r="BD3" s="4"/>
      <c r="BE3" s="42"/>
      <c r="BF3" s="43"/>
      <c r="BG3" s="1"/>
    </row>
    <row r="4" spans="3:61" ht="24.95" customHeight="1" thickTop="1" thickBot="1">
      <c r="D4" s="1"/>
      <c r="E4" s="44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44"/>
      <c r="BH4" s="1"/>
    </row>
    <row r="5" spans="3:61" ht="16.5" thickTop="1" thickBot="1">
      <c r="D5" s="45"/>
      <c r="E5" s="180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80"/>
      <c r="BH5" s="45"/>
    </row>
    <row r="6" spans="3:61" ht="9.9499999999999993" customHeight="1" thickTop="1" thickBot="1">
      <c r="C6" s="46"/>
      <c r="D6" s="47"/>
      <c r="E6" s="180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80"/>
      <c r="BH6" s="47"/>
      <c r="BI6" s="48"/>
    </row>
    <row r="7" spans="3:61" ht="16.5" thickTop="1" thickBot="1">
      <c r="C7" s="49"/>
      <c r="D7" s="45"/>
      <c r="E7" s="180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80"/>
      <c r="BH7" s="50"/>
      <c r="BI7" s="49"/>
    </row>
    <row r="8" spans="3:61" ht="24.95" customHeight="1" thickTop="1" thickBot="1">
      <c r="D8" s="49"/>
      <c r="E8" s="51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51"/>
    </row>
    <row r="9" spans="3:61" ht="24.95" customHeight="1" thickTop="1" thickBot="1">
      <c r="F9" s="2"/>
      <c r="G9" s="3"/>
      <c r="H9" s="4"/>
      <c r="I9" s="5"/>
      <c r="J9" s="6"/>
      <c r="K9" s="7"/>
      <c r="L9" s="8"/>
      <c r="M9" s="9"/>
      <c r="N9" s="10"/>
      <c r="O9" s="11"/>
      <c r="P9" s="12"/>
      <c r="Q9" s="13"/>
      <c r="R9" s="14"/>
      <c r="S9" s="15"/>
      <c r="T9" s="16"/>
      <c r="U9" s="17"/>
      <c r="V9" s="18"/>
      <c r="W9" s="19"/>
      <c r="X9" s="20"/>
      <c r="Y9" s="21"/>
      <c r="Z9" s="22"/>
      <c r="AA9" s="23"/>
      <c r="AB9" s="24"/>
      <c r="AC9" s="25"/>
      <c r="AD9" s="26"/>
      <c r="AE9" s="27"/>
      <c r="AF9" s="28"/>
      <c r="AG9" s="29"/>
      <c r="AH9" s="26"/>
      <c r="AI9" s="30"/>
      <c r="AJ9" s="31"/>
      <c r="AK9" s="32"/>
      <c r="AL9" s="33"/>
      <c r="AM9" s="21"/>
      <c r="AN9" s="20"/>
      <c r="AO9" s="19"/>
      <c r="AP9" s="18"/>
      <c r="AQ9" s="17"/>
      <c r="AR9" s="16"/>
      <c r="AS9" s="34"/>
      <c r="AT9" s="35"/>
      <c r="AU9" s="36"/>
      <c r="AV9" s="37"/>
      <c r="AW9" s="38"/>
      <c r="AX9" s="10"/>
      <c r="AY9" s="9"/>
      <c r="AZ9" s="8"/>
      <c r="BA9" s="39"/>
      <c r="BB9" s="40"/>
      <c r="BC9" s="41"/>
      <c r="BD9" s="4"/>
      <c r="BE9" s="42"/>
      <c r="BF9" s="43"/>
    </row>
    <row r="10" spans="3:61" ht="15.75" thickTop="1"/>
  </sheetData>
  <mergeCells count="3">
    <mergeCell ref="F4:BF8"/>
    <mergeCell ref="E5:E7"/>
    <mergeCell ref="BG5:BG7"/>
  </mergeCells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GPA Calculator</vt:lpstr>
      <vt:lpstr>About me</vt:lpstr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GPA calculator</dc:title>
  <dc:creator/>
  <cp:lastModifiedBy/>
  <dcterms:created xsi:type="dcterms:W3CDTF">2006-09-13T11:26:54Z</dcterms:created>
  <dcterms:modified xsi:type="dcterms:W3CDTF">2021-02-18T07:33:56Z</dcterms:modified>
</cp:coreProperties>
</file>